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tabRatio="500" firstSheet="4" activeTab="4"/>
  </bookViews>
  <sheets>
    <sheet name="Tablas" sheetId="1" state="hidden" r:id="rId1"/>
    <sheet name="$xha" sheetId="2" state="hidden" r:id="rId2"/>
    <sheet name="x" sheetId="3" state="hidden" r:id="rId3"/>
    <sheet name="TABLA VI " sheetId="4" state="hidden" r:id="rId4"/>
    <sheet name="PUESTA A TIERRA" sheetId="5" r:id="rId5"/>
    <sheet name="TASA DE VISADO" sheetId="6" r:id="rId6"/>
    <sheet name="Tabla mas de 15" sheetId="7" state="hidden" r:id="rId7"/>
  </sheets>
  <externalReferences>
    <externalReference r:id="rId10"/>
    <externalReference r:id="rId11"/>
  </externalReferences>
  <definedNames>
    <definedName name="_xlnm.Print_Area" localSheetId="4">'PUESTA A TIERRA'!$B$1:$G$47</definedName>
    <definedName name="EISat1">'[1]ELOY (2)'!#REF!</definedName>
    <definedName name="Excel_BuiltIn__FilterDatabase" localSheetId="1">'$xha'!$A$3:$E$1145</definedName>
    <definedName name="Excel_BuiltIn_Print_Area" localSheetId="4">'PUESTA A TIERRA'!$B$1:$G$47</definedName>
    <definedName name="Excel_BuiltIn_Print_Titles" localSheetId="4">'PUESTA A TIERRA'!$1:$7</definedName>
    <definedName name="material">'[1]ELOY'!$A$8:$G$75</definedName>
    <definedName name="reptec">#REF!</definedName>
    <definedName name="residuos">'PUESTA A TIERRA'!$M$11</definedName>
    <definedName name="_xlnm.Print_Titles" localSheetId="4">'PUESTA A TIERRA'!$1:$7</definedName>
    <definedName name="valorfiscal" localSheetId="4">'PUESTA A TIERRA'!#REF!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<sst xmlns="http://schemas.openxmlformats.org/spreadsheetml/2006/main" count="1463" uniqueCount="350">
  <si>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</si>
  <si>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</si>
  <si>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</si>
  <si>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</si>
  <si>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</si>
  <si>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</si>
  <si>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</si>
  <si>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</si>
  <si>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</si>
  <si>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</si>
  <si>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</si>
  <si>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</si>
  <si>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</si>
  <si>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</si>
  <si>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</si>
  <si>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</si>
  <si>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</si>
  <si>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</si>
  <si>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</si>
  <si>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</si>
  <si>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</si>
  <si>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</si>
  <si>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</si>
  <si>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</si>
  <si>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</si>
  <si>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</si>
  <si>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</si>
  <si>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</si>
  <si>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</si>
  <si>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</si>
  <si>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</si>
  <si>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</si>
  <si>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</si>
  <si>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</si>
  <si>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</si>
  <si>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</si>
  <si>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</si>
  <si>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</si>
  <si>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</si>
  <si>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</si>
  <si>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</si>
  <si>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</si>
  <si>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</si>
  <si>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</si>
  <si>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</si>
  <si>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</si>
  <si>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</si>
  <si>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</si>
  <si>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</si>
  <si>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</si>
  <si>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</si>
  <si>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</si>
  <si>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</si>
  <si>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</si>
  <si>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</si>
  <si>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</si>
  <si>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</si>
  <si>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</si>
  <si>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</si>
  <si>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</si>
  <si>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</si>
  <si>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</si>
  <si>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</si>
  <si>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</si>
  <si>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</si>
  <si>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</si>
  <si>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</si>
  <si>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</si>
  <si>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</si>
  <si>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</si>
  <si>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</si>
  <si>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</si>
  <si>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</si>
  <si>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</si>
  <si>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</si>
  <si>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</si>
  <si>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</si>
  <si>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</si>
  <si>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</si>
  <si>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</si>
  <si>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</si>
  <si>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</si>
  <si>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</si>
  <si>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</si>
  <si>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</si>
  <si>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</si>
  <si>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</si>
  <si>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</si>
  <si>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</si>
  <si>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</si>
  <si>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</si>
  <si>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</si>
  <si>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</si>
  <si>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</si>
  <si>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</si>
  <si>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</si>
  <si>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</si>
  <si>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</si>
  <si>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</si>
  <si>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</si>
  <si>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</si>
  <si>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</si>
  <si>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</si>
  <si>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</si>
  <si>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</si>
  <si>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</si>
  <si>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</si>
  <si>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</si>
  <si>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</si>
  <si>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</si>
  <si>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</si>
  <si>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</si>
  <si>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</si>
  <si>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</si>
  <si>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</si>
  <si>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</si>
  <si>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</si>
  <si>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</si>
  <si>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</si>
  <si>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</si>
  <si>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</si>
  <si>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</si>
  <si>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</si>
  <si>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</si>
  <si>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</si>
  <si>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</si>
  <si>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</si>
  <si>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</si>
  <si>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</si>
  <si>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</si>
  <si>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</si>
  <si>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</si>
  <si>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</si>
  <si>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</si>
  <si>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</si>
  <si>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</si>
  <si>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</si>
  <si>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</si>
  <si>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</si>
  <si>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</si>
  <si>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</si>
  <si>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</si>
  <si>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</si>
  <si>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</si>
  <si>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</si>
  <si>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</si>
  <si>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</si>
  <si>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</si>
  <si>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</si>
  <si>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</si>
  <si>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</si>
  <si>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</si>
  <si>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</si>
  <si>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</si>
  <si>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</si>
  <si>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</si>
  <si>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</si>
  <si>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</si>
  <si>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</si>
  <si>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</si>
  <si>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</si>
  <si>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</si>
  <si>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</si>
  <si>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</si>
  <si>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</si>
  <si>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</si>
  <si>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</si>
  <si>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</si>
  <si>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</si>
  <si>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</si>
  <si>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</si>
  <si>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</si>
  <si>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</si>
  <si>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</si>
  <si>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</si>
  <si>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</si>
  <si>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</si>
  <si>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</si>
  <si>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</si>
  <si>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</si>
  <si>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</si>
  <si>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</si>
  <si>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</si>
  <si>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</si>
  <si>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</si>
  <si>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</si>
  <si>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</si>
  <si>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</si>
  <si>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</si>
  <si>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</si>
  <si>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</si>
  <si>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</si>
  <si>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</si>
  <si>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</si>
  <si>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</si>
  <si>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</si>
  <si>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</si>
  <si>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</si>
  <si>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</si>
  <si>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</si>
  <si>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</si>
  <si>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</si>
  <si>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</si>
  <si>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</si>
  <si>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</si>
  <si>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</si>
  <si>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</si>
  <si>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</si>
  <si>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</si>
  <si>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</si>
  <si>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</si>
  <si>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</si>
  <si>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</si>
  <si>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</si>
  <si>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</si>
  <si>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</si>
  <si>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</si>
  <si>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</si>
  <si>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</si>
  <si>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</si>
  <si>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</si>
  <si>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</si>
  <si>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</si>
  <si>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</si>
  <si>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</si>
  <si>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</si>
  <si>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</si>
  <si>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</si>
  <si>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</si>
  <si>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</si>
  <si>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</si>
  <si>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</si>
  <si>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</si>
  <si>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</si>
  <si>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</si>
  <si>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</si>
  <si>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</si>
  <si>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</si>
  <si>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</si>
  <si>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</si>
  <si>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</si>
  <si>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</si>
  <si>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</si>
  <si>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</si>
  <si>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</si>
  <si>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</si>
  <si>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</si>
  <si>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</si>
  <si>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</si>
  <si>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</si>
  <si>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</si>
  <si>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</si>
  <si>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</si>
  <si>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</si>
  <si>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</si>
  <si>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</si>
  <si>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</si>
  <si>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</si>
  <si>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</si>
  <si>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</si>
  <si>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</si>
  <si>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</si>
  <si>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</si>
  <si>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</si>
  <si>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</si>
  <si>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</si>
  <si>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</si>
  <si>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</si>
  <si>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</si>
  <si>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</si>
  <si>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</si>
  <si>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</si>
  <si>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</si>
  <si>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</si>
  <si>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</si>
  <si>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</si>
  <si>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</si>
  <si>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</si>
  <si>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</si>
  <si>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</si>
  <si>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</si>
  <si>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</si>
  <si>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</si>
  <si>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</si>
  <si>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</si>
  <si>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</si>
  <si>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</si>
  <si>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</si>
  <si>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</si>
  <si>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</si>
  <si>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</si>
  <si>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</si>
  <si>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</si>
  <si>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</si>
  <si>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</si>
  <si>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</si>
  <si>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</si>
  <si>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</si>
  <si>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</si>
  <si>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</si>
  <si>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</si>
  <si>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</si>
  <si>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</si>
  <si>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</si>
  <si>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</si>
  <si>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.</t>
  </si>
  <si>
    <t>Profesional:</t>
  </si>
  <si>
    <t>Comitente:</t>
  </si>
  <si>
    <t>Resolución Nº 1.118 - CERTIFICACIÓN DE PUESTA A TIERRA</t>
  </si>
  <si>
    <t>Cantidad de PAT (Puesta a Tierra)</t>
  </si>
  <si>
    <t>Indique con 1 donde corresponda</t>
  </si>
  <si>
    <t>HM</t>
  </si>
  <si>
    <t>De 1 a 3</t>
  </si>
  <si>
    <t>de 4 a 6</t>
  </si>
  <si>
    <t>de 7 a 15</t>
  </si>
  <si>
    <t>Más de 15</t>
  </si>
  <si>
    <t>Indique cantidad de PAT</t>
  </si>
  <si>
    <t>Visado Nº</t>
  </si>
  <si>
    <t>Calculo del Honorario Minimo</t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</si>
  <si>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</si>
  <si>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</si>
  <si>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</si>
  <si>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</si>
  <si>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</si>
  <si>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</si>
  <si>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12"/>
        <rFont val="Arial"/>
        <family val="2"/>
      </rP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</si>
  <si>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t>en caso de duda deberá consultar al referido Colegio"</t>
  </si>
  <si>
    <r>
      <rPr>
        <b/>
        <sz val="12"/>
        <rFont val="Arial"/>
        <family val="2"/>
      </rP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</si>
  <si>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>éstos deberán reajustarse de acuerdo al arancel"</t>
  </si>
  <si>
    <r>
      <rPr>
        <b/>
        <sz val="12"/>
        <rFont val="Arial"/>
        <family val="2"/>
      </rPr>
      <t xml:space="preserve">Art 6º bis. Ley 10.416   </t>
    </r>
    <r>
      <rPr>
        <sz val="12"/>
        <rFont val="Arial"/>
        <family val="2"/>
      </rPr>
      <t xml:space="preserve"> "Ningún Organismo provincial, municipal o privado, dará aprobación final a ninguna documentación técnica presentada por </t>
    </r>
  </si>
  <si>
    <r>
      <rPr>
        <b/>
        <sz val="12"/>
        <rFont val="Arial"/>
        <family val="2"/>
      </rPr>
      <t xml:space="preserve">y modif.10.698                 </t>
    </r>
    <r>
      <rPr>
        <sz val="12"/>
        <rFont val="Arial"/>
        <family val="2"/>
      </rPr>
      <t xml:space="preserve"> ingenieros que carezca de las constancias de haberse realizado la visación por el Colegio de Ingenieros". </t>
    </r>
  </si>
  <si>
    <t>TASA DE VISADO</t>
  </si>
  <si>
    <t>TIMBRADO</t>
  </si>
  <si>
    <t>Aporte Previsional</t>
  </si>
  <si>
    <t>Tabla para más de 15 PAT</t>
  </si>
  <si>
    <t>cant tareas</t>
  </si>
  <si>
    <t>tareas mínimas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</si>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</sst>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 &quot;$ &quot;* #,##0_ ;_ &quot;$ &quot;* \-#,##0_ ;_ &quot;$ &quot;* \-_ ;_ @_ "/>
    <numFmt numFmtId="187" formatCode="0.0"/>
    <numFmt numFmtId="188" formatCode="_ * #,##0.00_ ;_ * \-#,##0.00_ ;_ * &quot;-&quot;??_ ;_ @_ "/>
    <numFmt numFmtId="189" formatCode="[$$-2C0A]\ #,##0.00;[$$-2C0A]\ \-#,##0.00"/>
    <numFmt numFmtId="190" formatCode="_ &quot;$&quot;\ * #,##0.00_ ;_ &quot;$&quot;\ * \-#,##0.00_ ;_ &quot;$&quot;\ * &quot;-&quot;??_ ;_ @_ "/>
    <numFmt numFmtId="191" formatCode="_ * #,##0_ ;_ * \-#,##0_ ;_ * &quot;-&quot;??_ ;_ @_ "/>
    <numFmt numFmtId="192" formatCode="&quot;$&quot;\ #,##0.00;[Red]&quot;$&quot;\ \-#,##0.00"/>
    <numFmt numFmtId="193" formatCode="&quot;$&quot;\ #,##0;[Red]&quot;$&quot;\ \-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2"/>
      <name val="Times New Roman"/>
      <family val="1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4"/>
      <color indexed="8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3" fontId="22" fillId="0" borderId="11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167" fontId="30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hidden="1"/>
    </xf>
    <xf numFmtId="49" fontId="30" fillId="25" borderId="37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/>
      <protection hidden="1"/>
    </xf>
    <xf numFmtId="0" fontId="29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0" fontId="39" fillId="0" borderId="0" xfId="0" applyFont="1" applyFill="1" applyAlignment="1" applyProtection="1">
      <alignment/>
      <protection hidden="1"/>
    </xf>
    <xf numFmtId="171" fontId="36" fillId="0" borderId="11" xfId="0" applyNumberFormat="1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vertical="center"/>
      <protection locked="0"/>
    </xf>
    <xf numFmtId="186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0" borderId="38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171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Border="1" applyAlignment="1" applyProtection="1">
      <alignment vertical="center"/>
      <protection hidden="1"/>
    </xf>
    <xf numFmtId="186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center" vertical="center"/>
      <protection locked="0"/>
    </xf>
    <xf numFmtId="187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40" fillId="0" borderId="39" xfId="0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0" fillId="0" borderId="40" xfId="0" applyFont="1" applyBorder="1" applyAlignment="1" applyProtection="1">
      <alignment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172" fontId="44" fillId="0" borderId="0" xfId="0" applyNumberFormat="1" applyFont="1" applyAlignment="1" applyProtection="1">
      <alignment horizontal="center" vertical="center"/>
      <protection hidden="1"/>
    </xf>
    <xf numFmtId="172" fontId="44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40" fillId="0" borderId="41" xfId="0" applyFont="1" applyBorder="1" applyAlignment="1" applyProtection="1">
      <alignment/>
      <protection hidden="1"/>
    </xf>
    <xf numFmtId="175" fontId="29" fillId="0" borderId="0" xfId="48" applyNumberFormat="1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justify" wrapText="1"/>
      <protection hidden="1"/>
    </xf>
    <xf numFmtId="164" fontId="29" fillId="0" borderId="0" xfId="0" applyNumberFormat="1" applyFont="1" applyFill="1" applyAlignment="1" applyProtection="1">
      <alignment/>
      <protection hidden="1"/>
    </xf>
    <xf numFmtId="0" fontId="41" fillId="0" borderId="0" xfId="0" applyFont="1" applyBorder="1" applyAlignment="1" applyProtection="1">
      <alignment vertical="center" wrapText="1"/>
      <protection hidden="1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170" fontId="29" fillId="0" borderId="0" xfId="58" applyNumberFormat="1" applyFont="1" applyFill="1" applyBorder="1" applyAlignment="1" applyProtection="1">
      <alignment/>
      <protection hidden="1"/>
    </xf>
    <xf numFmtId="172" fontId="29" fillId="0" borderId="0" xfId="48" applyNumberFormat="1" applyFont="1" applyFill="1" applyBorder="1" applyAlignment="1" applyProtection="1">
      <alignment/>
      <protection hidden="1"/>
    </xf>
    <xf numFmtId="0" fontId="34" fillId="0" borderId="42" xfId="0" applyFont="1" applyBorder="1" applyAlignment="1" applyProtection="1">
      <alignment/>
      <protection hidden="1"/>
    </xf>
    <xf numFmtId="0" fontId="40" fillId="0" borderId="0" xfId="0" applyFont="1" applyBorder="1" applyAlignment="1" applyProtection="1">
      <alignment horizontal="center" vertical="top" wrapText="1"/>
      <protection hidden="1"/>
    </xf>
    <xf numFmtId="0" fontId="40" fillId="0" borderId="0" xfId="0" applyFont="1" applyBorder="1" applyAlignment="1" applyProtection="1">
      <alignment wrapText="1"/>
      <protection hidden="1"/>
    </xf>
    <xf numFmtId="170" fontId="29" fillId="0" borderId="0" xfId="58" applyNumberFormat="1" applyFont="1" applyFill="1" applyBorder="1" applyAlignment="1" applyProtection="1">
      <alignment horizontal="center"/>
      <protection hidden="1"/>
    </xf>
    <xf numFmtId="172" fontId="48" fillId="0" borderId="0" xfId="48" applyNumberFormat="1" applyFont="1" applyFill="1" applyBorder="1" applyAlignment="1" applyProtection="1">
      <alignment/>
      <protection hidden="1"/>
    </xf>
    <xf numFmtId="0" fontId="29" fillId="0" borderId="37" xfId="0" applyFont="1" applyBorder="1" applyAlignment="1" applyProtection="1">
      <alignment/>
      <protection hidden="1"/>
    </xf>
    <xf numFmtId="0" fontId="29" fillId="0" borderId="37" xfId="0" applyFont="1" applyBorder="1" applyAlignment="1" applyProtection="1">
      <alignment horizontal="right"/>
      <protection hidden="1"/>
    </xf>
    <xf numFmtId="172" fontId="30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3" fillId="0" borderId="0" xfId="0" applyFont="1" applyBorder="1" applyAlignment="1" applyProtection="1">
      <alignment/>
      <protection hidden="1"/>
    </xf>
    <xf numFmtId="0" fontId="49" fillId="0" borderId="37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3" xfId="0" applyFont="1" applyBorder="1" applyAlignment="1" applyProtection="1">
      <alignment horizontal="center" vertical="center"/>
      <protection hidden="1"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4" fillId="0" borderId="44" xfId="0" applyFont="1" applyBorder="1" applyAlignment="1" applyProtection="1">
      <alignment/>
      <protection hidden="1"/>
    </xf>
    <xf numFmtId="0" fontId="24" fillId="27" borderId="45" xfId="0" applyFont="1" applyFill="1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7" xfId="0" applyFont="1" applyBorder="1" applyAlignment="1" applyProtection="1">
      <alignment/>
      <protection hidden="1"/>
    </xf>
    <xf numFmtId="0" fontId="0" fillId="27" borderId="44" xfId="0" applyFill="1" applyBorder="1" applyAlignment="1" applyProtection="1">
      <alignment/>
      <protection hidden="1"/>
    </xf>
    <xf numFmtId="172" fontId="20" fillId="28" borderId="45" xfId="0" applyNumberFormat="1" applyFont="1" applyFill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45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8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8" borderId="45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9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0" fontId="0" fillId="0" borderId="46" xfId="0" applyFont="1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27" borderId="49" xfId="0" applyFill="1" applyBorder="1" applyAlignment="1" applyProtection="1">
      <alignment/>
      <protection hidden="1"/>
    </xf>
    <xf numFmtId="3" fontId="0" fillId="27" borderId="49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0" xfId="52" applyFont="1" applyFill="1" applyBorder="1" applyAlignment="1">
      <alignment/>
    </xf>
    <xf numFmtId="176" fontId="0" fillId="0" borderId="50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1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180" fontId="20" fillId="29" borderId="0" xfId="0" applyNumberFormat="1" applyFont="1" applyFill="1" applyAlignment="1" applyProtection="1">
      <alignment horizontal="center"/>
      <protection locked="0"/>
    </xf>
    <xf numFmtId="193" fontId="2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1" xfId="0" applyNumberFormat="1" applyBorder="1" applyAlignment="1" applyProtection="1">
      <alignment/>
      <protection hidden="1"/>
    </xf>
    <xf numFmtId="172" fontId="0" fillId="0" borderId="52" xfId="0" applyNumberFormat="1" applyBorder="1" applyAlignment="1" applyProtection="1">
      <alignment/>
      <protection hidden="1"/>
    </xf>
    <xf numFmtId="190" fontId="0" fillId="0" borderId="46" xfId="0" applyNumberFormat="1" applyBorder="1" applyAlignment="1" applyProtection="1">
      <alignment/>
      <protection hidden="1"/>
    </xf>
    <xf numFmtId="172" fontId="0" fillId="0" borderId="53" xfId="0" applyNumberFormat="1" applyBorder="1" applyAlignment="1" applyProtection="1">
      <alignment/>
      <protection hidden="1"/>
    </xf>
    <xf numFmtId="190" fontId="0" fillId="0" borderId="48" xfId="0" applyNumberFormat="1" applyBorder="1" applyAlignment="1" applyProtection="1">
      <alignment/>
      <protection hidden="1"/>
    </xf>
    <xf numFmtId="172" fontId="0" fillId="0" borderId="54" xfId="0" applyNumberFormat="1" applyBorder="1" applyAlignment="1" applyProtection="1">
      <alignment/>
      <protection hidden="1"/>
    </xf>
    <xf numFmtId="190" fontId="0" fillId="28" borderId="51" xfId="0" applyNumberFormat="1" applyFill="1" applyBorder="1" applyAlignment="1" applyProtection="1">
      <alignment/>
      <protection hidden="1"/>
    </xf>
    <xf numFmtId="190" fontId="0" fillId="0" borderId="50" xfId="0" applyNumberFormat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190" fontId="0" fillId="0" borderId="52" xfId="0" applyNumberFormat="1" applyBorder="1" applyAlignment="1" applyProtection="1">
      <alignment/>
      <protection hidden="1"/>
    </xf>
    <xf numFmtId="190" fontId="0" fillId="28" borderId="0" xfId="0" applyNumberFormat="1" applyFill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190" fontId="0" fillId="0" borderId="53" xfId="0" applyNumberFormat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/>
      <protection hidden="1"/>
    </xf>
    <xf numFmtId="182" fontId="26" fillId="27" borderId="44" xfId="0" applyNumberFormat="1" applyFont="1" applyFill="1" applyBorder="1" applyAlignment="1">
      <alignment horizontal="center"/>
    </xf>
    <xf numFmtId="182" fontId="26" fillId="0" borderId="44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0" borderId="0" xfId="0" applyFont="1" applyFill="1" applyAlignment="1">
      <alignment/>
    </xf>
    <xf numFmtId="0" fontId="0" fillId="30" borderId="0" xfId="0" applyFill="1" applyAlignment="1">
      <alignment/>
    </xf>
    <xf numFmtId="182" fontId="26" fillId="0" borderId="55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8" fillId="30" borderId="55" xfId="0" applyFont="1" applyFill="1" applyBorder="1" applyAlignment="1">
      <alignment/>
    </xf>
    <xf numFmtId="0" fontId="28" fillId="30" borderId="56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8" fillId="30" borderId="47" xfId="0" applyFont="1" applyFill="1" applyBorder="1" applyAlignment="1">
      <alignment/>
    </xf>
    <xf numFmtId="0" fontId="28" fillId="30" borderId="44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58" xfId="0" applyFont="1" applyBorder="1" applyAlignment="1">
      <alignment/>
    </xf>
    <xf numFmtId="182" fontId="26" fillId="0" borderId="47" xfId="0" applyNumberFormat="1" applyFont="1" applyBorder="1" applyAlignment="1">
      <alignment horizontal="center"/>
    </xf>
    <xf numFmtId="2" fontId="28" fillId="0" borderId="55" xfId="0" applyNumberFormat="1" applyFont="1" applyBorder="1" applyAlignment="1">
      <alignment horizontal="center"/>
    </xf>
    <xf numFmtId="0" fontId="28" fillId="0" borderId="55" xfId="0" applyFont="1" applyBorder="1" applyAlignment="1">
      <alignment/>
    </xf>
    <xf numFmtId="0" fontId="28" fillId="0" borderId="56" xfId="0" applyFont="1" applyBorder="1" applyAlignment="1">
      <alignment/>
    </xf>
    <xf numFmtId="2" fontId="28" fillId="0" borderId="47" xfId="0" applyNumberFormat="1" applyFont="1" applyBorder="1" applyAlignment="1">
      <alignment horizontal="center"/>
    </xf>
    <xf numFmtId="182" fontId="26" fillId="0" borderId="57" xfId="0" applyNumberFormat="1" applyFont="1" applyBorder="1" applyAlignment="1">
      <alignment horizontal="center"/>
    </xf>
    <xf numFmtId="2" fontId="28" fillId="0" borderId="57" xfId="0" applyNumberFormat="1" applyFont="1" applyBorder="1" applyAlignment="1">
      <alignment horizontal="center"/>
    </xf>
    <xf numFmtId="0" fontId="0" fillId="0" borderId="50" xfId="0" applyBorder="1" applyAlignment="1" applyProtection="1">
      <alignment horizontal="center"/>
      <protection hidden="1"/>
    </xf>
    <xf numFmtId="190" fontId="0" fillId="0" borderId="49" xfId="0" applyNumberFormat="1" applyBorder="1" applyAlignment="1" applyProtection="1">
      <alignment/>
      <protection hidden="1"/>
    </xf>
    <xf numFmtId="190" fontId="0" fillId="0" borderId="54" xfId="0" applyNumberFormat="1" applyBorder="1" applyAlignment="1" applyProtection="1">
      <alignment/>
      <protection hidden="1"/>
    </xf>
    <xf numFmtId="172" fontId="54" fillId="0" borderId="59" xfId="0" applyNumberFormat="1" applyFont="1" applyFill="1" applyBorder="1" applyAlignment="1" applyProtection="1">
      <alignment horizontal="center" vertical="center"/>
      <protection hidden="1"/>
    </xf>
    <xf numFmtId="175" fontId="54" fillId="25" borderId="59" xfId="48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60" xfId="0" applyFont="1" applyBorder="1" applyAlignment="1" applyProtection="1">
      <alignment horizontal="center" textRotation="90"/>
      <protection hidden="1"/>
    </xf>
    <xf numFmtId="0" fontId="19" fillId="0" borderId="61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164" fontId="0" fillId="0" borderId="63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190" fontId="0" fillId="0" borderId="48" xfId="0" applyNumberFormat="1" applyBorder="1" applyAlignment="1" applyProtection="1">
      <alignment horizontal="center"/>
      <protection hidden="1"/>
    </xf>
    <xf numFmtId="190" fontId="0" fillId="0" borderId="49" xfId="0" applyNumberForma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176" fontId="0" fillId="0" borderId="64" xfId="52" applyFont="1" applyBorder="1" applyAlignment="1">
      <alignment horizontal="center" vertical="center" wrapText="1"/>
    </xf>
    <xf numFmtId="176" fontId="0" fillId="0" borderId="65" xfId="52" applyFont="1" applyBorder="1" applyAlignment="1">
      <alignment horizontal="center" vertical="center" wrapText="1"/>
    </xf>
    <xf numFmtId="176" fontId="0" fillId="0" borderId="43" xfId="52" applyFont="1" applyBorder="1" applyAlignment="1">
      <alignment horizontal="center" vertical="center" wrapText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45" fillId="0" borderId="42" xfId="0" applyFont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29" fillId="25" borderId="37" xfId="0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9" fontId="30" fillId="25" borderId="0" xfId="0" applyNumberFormat="1" applyFont="1" applyFill="1" applyBorder="1" applyAlignment="1" applyProtection="1">
      <alignment horizont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hidden="1"/>
    </xf>
    <xf numFmtId="0" fontId="42" fillId="0" borderId="11" xfId="0" applyFont="1" applyBorder="1" applyAlignment="1" applyProtection="1">
      <alignment horizontal="center" vertical="center"/>
      <protection hidden="1"/>
    </xf>
    <xf numFmtId="0" fontId="43" fillId="0" borderId="66" xfId="0" applyFont="1" applyFill="1" applyBorder="1" applyAlignment="1" applyProtection="1">
      <alignment horizontal="center" vertical="center"/>
      <protection hidden="1"/>
    </xf>
    <xf numFmtId="0" fontId="49" fillId="26" borderId="66" xfId="0" applyFont="1" applyFill="1" applyBorder="1" applyAlignment="1">
      <alignment horizontal="center" vertical="center" wrapText="1"/>
    </xf>
    <xf numFmtId="176" fontId="19" fillId="7" borderId="61" xfId="52" applyFont="1" applyFill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center" vertical="center"/>
    </xf>
    <xf numFmtId="169" fontId="20" fillId="0" borderId="61" xfId="0" applyNumberFormat="1" applyFont="1" applyBorder="1" applyAlignment="1">
      <alignment horizontal="center" vertical="center" wrapText="1"/>
    </xf>
    <xf numFmtId="176" fontId="20" fillId="7" borderId="22" xfId="52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1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C1">
      <selection activeCell="G25" sqref="G25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301" t="s">
        <v>0</v>
      </c>
      <c r="C2" s="301"/>
      <c r="D2" s="301"/>
      <c r="E2" s="3">
        <f>x!C8</f>
        <v>25</v>
      </c>
      <c r="G2" s="4"/>
    </row>
    <row r="3" ht="15.75">
      <c r="C3" s="5"/>
    </row>
    <row r="4" spans="2:13" ht="15.75">
      <c r="B4" s="295" t="s">
        <v>1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2:13" ht="12.75">
      <c r="B5" s="300" t="s">
        <v>2</v>
      </c>
      <c r="C5" s="300"/>
      <c r="D5" s="300" t="s">
        <v>3</v>
      </c>
      <c r="E5" s="300"/>
      <c r="F5" s="300" t="s">
        <v>4</v>
      </c>
      <c r="G5" s="300"/>
      <c r="H5" s="300" t="s">
        <v>5</v>
      </c>
      <c r="I5" s="300"/>
      <c r="J5" s="300" t="s">
        <v>6</v>
      </c>
      <c r="K5" s="300"/>
      <c r="L5" s="300" t="s">
        <v>7</v>
      </c>
      <c r="M5" s="300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300" t="s">
        <v>2</v>
      </c>
      <c r="C14" s="300"/>
      <c r="D14" s="300" t="s">
        <v>12</v>
      </c>
      <c r="E14" s="300"/>
      <c r="F14" s="300" t="s">
        <v>13</v>
      </c>
      <c r="G14" s="300"/>
      <c r="H14" s="300" t="s">
        <v>14</v>
      </c>
      <c r="I14" s="300"/>
      <c r="J14" s="300" t="s">
        <v>15</v>
      </c>
      <c r="K14" s="300"/>
      <c r="L14" s="300" t="s">
        <v>16</v>
      </c>
      <c r="M14" s="300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95" t="s">
        <v>17</v>
      </c>
      <c r="C24" s="295"/>
      <c r="D24" s="295"/>
      <c r="E24" s="295"/>
    </row>
    <row r="25" spans="2:5" ht="12.75">
      <c r="B25" s="297" t="s">
        <v>2</v>
      </c>
      <c r="C25" s="297"/>
      <c r="D25" s="300" t="s">
        <v>18</v>
      </c>
      <c r="E25" s="300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95" t="s">
        <v>19</v>
      </c>
      <c r="C37" s="295"/>
      <c r="D37" s="295"/>
      <c r="E37" s="295"/>
    </row>
    <row r="38" spans="2:5" ht="12.75">
      <c r="B38" s="297" t="s">
        <v>2</v>
      </c>
      <c r="C38" s="297"/>
      <c r="D38" s="300" t="s">
        <v>18</v>
      </c>
      <c r="E38" s="300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95" t="s">
        <v>20</v>
      </c>
      <c r="C50" s="295"/>
      <c r="D50" s="295"/>
      <c r="E50" s="295"/>
      <c r="F50" s="295"/>
      <c r="G50" s="295"/>
    </row>
    <row r="51" spans="2:7" ht="12.75">
      <c r="B51" s="297" t="s">
        <v>2</v>
      </c>
      <c r="C51" s="297"/>
      <c r="D51" s="297" t="s">
        <v>21</v>
      </c>
      <c r="E51" s="297"/>
      <c r="F51" s="297" t="s">
        <v>22</v>
      </c>
      <c r="G51" s="297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95" t="s">
        <v>23</v>
      </c>
      <c r="C60" s="295"/>
      <c r="D60" s="295"/>
      <c r="E60" s="295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97" t="s">
        <v>2</v>
      </c>
      <c r="C62" s="297"/>
      <c r="D62" s="297" t="s">
        <v>26</v>
      </c>
      <c r="E62" s="297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95" t="s">
        <v>27</v>
      </c>
      <c r="C71" s="295"/>
      <c r="D71" s="295"/>
      <c r="E71" s="295"/>
    </row>
    <row r="72" spans="2:5" ht="12.75">
      <c r="B72" s="296" t="s">
        <v>2</v>
      </c>
      <c r="C72" s="296"/>
      <c r="D72" s="297"/>
      <c r="E72" s="297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95" t="s">
        <v>28</v>
      </c>
      <c r="C81" s="295"/>
      <c r="D81" s="295"/>
      <c r="E81" s="295"/>
    </row>
    <row r="82" spans="2:5" ht="12.75">
      <c r="B82" s="36" t="s">
        <v>29</v>
      </c>
      <c r="C82" s="298">
        <f>1000*E2</f>
        <v>25000</v>
      </c>
      <c r="D82" s="298"/>
      <c r="E82" s="37" t="s">
        <v>30</v>
      </c>
    </row>
    <row r="83" spans="2:5" ht="12.75">
      <c r="B83" s="38" t="s">
        <v>31</v>
      </c>
      <c r="C83" s="299">
        <f>2000*E2</f>
        <v>50000</v>
      </c>
      <c r="D83" s="299"/>
      <c r="E83" s="40" t="s">
        <v>30</v>
      </c>
    </row>
    <row r="84" spans="2:5" ht="12.75">
      <c r="B84" s="293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93"/>
      <c r="C85" s="43" t="s">
        <v>34</v>
      </c>
      <c r="D85" s="44">
        <f>2000*E2</f>
        <v>50000</v>
      </c>
      <c r="E85" s="14" t="s">
        <v>30</v>
      </c>
    </row>
    <row r="88" spans="2:27" ht="15.75">
      <c r="B88" s="294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94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94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94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E7" sqref="E7"/>
    </sheetView>
  </sheetViews>
  <sheetFormatPr defaultColWidth="11.421875" defaultRowHeight="12.75"/>
  <cols>
    <col min="1" max="1" width="9.140625" style="41" customWidth="1"/>
    <col min="2" max="2" width="12.8515625" style="73" customWidth="1"/>
    <col min="3" max="3" width="26.00390625" style="73" customWidth="1"/>
    <col min="4" max="4" width="15.8515625" style="73" customWidth="1"/>
    <col min="5" max="5" width="26.7109375" style="73" customWidth="1"/>
    <col min="6" max="16384" width="9.140625" style="17" customWidth="1"/>
  </cols>
  <sheetData>
    <row r="1" spans="1:5" ht="36.75" customHeight="1">
      <c r="A1" s="73" t="s">
        <v>43</v>
      </c>
      <c r="B1" s="74" t="s">
        <v>44</v>
      </c>
      <c r="C1" s="74" t="s">
        <v>45</v>
      </c>
      <c r="D1" s="74" t="s">
        <v>46</v>
      </c>
      <c r="E1" s="74" t="s">
        <v>47</v>
      </c>
    </row>
    <row r="2" spans="1:5" ht="19.5" customHeight="1">
      <c r="A2" s="39">
        <v>0</v>
      </c>
      <c r="B2" s="75">
        <v>0</v>
      </c>
      <c r="C2" s="74"/>
      <c r="D2" s="74"/>
      <c r="E2" s="74"/>
    </row>
    <row r="3" spans="1:5" s="78" customFormat="1" ht="12">
      <c r="A3" s="76">
        <f aca="true" t="shared" si="0" ref="A3:A66">+B3*1000+D3</f>
        <v>1001</v>
      </c>
      <c r="B3" s="76">
        <v>1</v>
      </c>
      <c r="C3" s="76" t="s">
        <v>48</v>
      </c>
      <c r="D3" s="76">
        <v>1</v>
      </c>
      <c r="E3" s="77">
        <v>1221</v>
      </c>
    </row>
    <row r="4" spans="1:5" s="78" customFormat="1" ht="12">
      <c r="A4" s="76">
        <f t="shared" si="0"/>
        <v>1002</v>
      </c>
      <c r="B4" s="76">
        <v>1</v>
      </c>
      <c r="C4" s="76" t="s">
        <v>48</v>
      </c>
      <c r="D4" s="76">
        <v>2</v>
      </c>
      <c r="E4" s="77">
        <v>1221</v>
      </c>
    </row>
    <row r="5" spans="1:5" s="78" customFormat="1" ht="12">
      <c r="A5" s="76">
        <f t="shared" si="0"/>
        <v>1003</v>
      </c>
      <c r="B5" s="76">
        <v>1</v>
      </c>
      <c r="C5" s="76" t="s">
        <v>48</v>
      </c>
      <c r="D5" s="76">
        <v>3</v>
      </c>
      <c r="E5" s="77">
        <v>1265</v>
      </c>
    </row>
    <row r="6" spans="1:5" s="78" customFormat="1" ht="12">
      <c r="A6" s="76">
        <f t="shared" si="0"/>
        <v>1004</v>
      </c>
      <c r="B6" s="76">
        <v>1</v>
      </c>
      <c r="C6" s="76" t="s">
        <v>48</v>
      </c>
      <c r="D6" s="76">
        <v>4</v>
      </c>
      <c r="E6" s="77">
        <v>1265</v>
      </c>
    </row>
    <row r="7" spans="1:5" s="78" customFormat="1" ht="12">
      <c r="A7" s="76">
        <f t="shared" si="0"/>
        <v>1005</v>
      </c>
      <c r="B7" s="76">
        <v>1</v>
      </c>
      <c r="C7" s="76" t="s">
        <v>48</v>
      </c>
      <c r="D7" s="76">
        <v>5</v>
      </c>
      <c r="E7" s="77">
        <v>1265</v>
      </c>
    </row>
    <row r="8" spans="1:5" s="78" customFormat="1" ht="12">
      <c r="A8" s="76">
        <f t="shared" si="0"/>
        <v>1006</v>
      </c>
      <c r="B8" s="76">
        <v>1</v>
      </c>
      <c r="C8" s="76" t="s">
        <v>48</v>
      </c>
      <c r="D8" s="76">
        <v>6</v>
      </c>
      <c r="E8" s="77">
        <v>1265</v>
      </c>
    </row>
    <row r="9" spans="1:5" s="78" customFormat="1" ht="12">
      <c r="A9" s="76">
        <f t="shared" si="0"/>
        <v>1007</v>
      </c>
      <c r="B9" s="76">
        <v>1</v>
      </c>
      <c r="C9" s="76" t="s">
        <v>48</v>
      </c>
      <c r="D9" s="76">
        <v>7</v>
      </c>
      <c r="E9" s="77">
        <v>1308</v>
      </c>
    </row>
    <row r="10" spans="1:5" s="78" customFormat="1" ht="12">
      <c r="A10" s="76">
        <f t="shared" si="0"/>
        <v>1008</v>
      </c>
      <c r="B10" s="76">
        <v>1</v>
      </c>
      <c r="C10" s="76" t="s">
        <v>48</v>
      </c>
      <c r="D10" s="76">
        <v>8</v>
      </c>
      <c r="E10" s="77">
        <v>1265</v>
      </c>
    </row>
    <row r="11" spans="1:5" s="78" customFormat="1" ht="12">
      <c r="A11" s="76">
        <f t="shared" si="0"/>
        <v>1009</v>
      </c>
      <c r="B11" s="76">
        <v>1</v>
      </c>
      <c r="C11" s="76" t="s">
        <v>48</v>
      </c>
      <c r="D11" s="76">
        <v>9</v>
      </c>
      <c r="E11" s="77">
        <v>1308</v>
      </c>
    </row>
    <row r="12" spans="1:5" s="78" customFormat="1" ht="12">
      <c r="A12" s="76">
        <f t="shared" si="0"/>
        <v>1010</v>
      </c>
      <c r="B12" s="76">
        <v>1</v>
      </c>
      <c r="C12" s="76" t="s">
        <v>48</v>
      </c>
      <c r="D12" s="76">
        <v>10</v>
      </c>
      <c r="E12" s="77">
        <v>1308</v>
      </c>
    </row>
    <row r="13" spans="1:5" s="78" customFormat="1" ht="12">
      <c r="A13" s="76">
        <f t="shared" si="0"/>
        <v>2001</v>
      </c>
      <c r="B13" s="76">
        <v>2</v>
      </c>
      <c r="C13" s="76" t="s">
        <v>49</v>
      </c>
      <c r="D13" s="76">
        <v>1</v>
      </c>
      <c r="E13" s="77">
        <v>3860</v>
      </c>
    </row>
    <row r="14" spans="1:5" s="78" customFormat="1" ht="12">
      <c r="A14" s="76">
        <f t="shared" si="0"/>
        <v>2002</v>
      </c>
      <c r="B14" s="76">
        <v>2</v>
      </c>
      <c r="C14" s="76" t="s">
        <v>49</v>
      </c>
      <c r="D14" s="76">
        <v>2</v>
      </c>
      <c r="E14" s="77">
        <v>3509</v>
      </c>
    </row>
    <row r="15" spans="1:5" s="78" customFormat="1" ht="12">
      <c r="A15" s="76">
        <f t="shared" si="0"/>
        <v>2003</v>
      </c>
      <c r="B15" s="76">
        <v>2</v>
      </c>
      <c r="C15" s="76" t="s">
        <v>49</v>
      </c>
      <c r="D15" s="76">
        <v>3</v>
      </c>
      <c r="E15" s="77">
        <v>3860</v>
      </c>
    </row>
    <row r="16" spans="1:5" s="78" customFormat="1" ht="12">
      <c r="A16" s="76">
        <f t="shared" si="0"/>
        <v>2004</v>
      </c>
      <c r="B16" s="76">
        <v>2</v>
      </c>
      <c r="C16" s="76" t="s">
        <v>49</v>
      </c>
      <c r="D16" s="76">
        <v>4</v>
      </c>
      <c r="E16" s="77">
        <v>3860</v>
      </c>
    </row>
    <row r="17" spans="1:5" s="78" customFormat="1" ht="12">
      <c r="A17" s="76">
        <f t="shared" si="0"/>
        <v>2005</v>
      </c>
      <c r="B17" s="76">
        <v>2</v>
      </c>
      <c r="C17" s="76" t="s">
        <v>49</v>
      </c>
      <c r="D17" s="76">
        <v>5</v>
      </c>
      <c r="E17" s="77">
        <v>3860</v>
      </c>
    </row>
    <row r="18" spans="1:5" s="78" customFormat="1" ht="12">
      <c r="A18" s="76">
        <f t="shared" si="0"/>
        <v>2006</v>
      </c>
      <c r="B18" s="76">
        <v>2</v>
      </c>
      <c r="C18" s="76" t="s">
        <v>49</v>
      </c>
      <c r="D18" s="76">
        <v>6</v>
      </c>
      <c r="E18" s="77">
        <v>3860</v>
      </c>
    </row>
    <row r="19" spans="1:5" s="78" customFormat="1" ht="12">
      <c r="A19" s="76">
        <f t="shared" si="0"/>
        <v>2007</v>
      </c>
      <c r="B19" s="76">
        <v>2</v>
      </c>
      <c r="C19" s="76" t="s">
        <v>49</v>
      </c>
      <c r="D19" s="76">
        <v>7</v>
      </c>
      <c r="E19" s="77">
        <v>3860</v>
      </c>
    </row>
    <row r="20" spans="1:5" s="78" customFormat="1" ht="12">
      <c r="A20" s="76">
        <f t="shared" si="0"/>
        <v>2008</v>
      </c>
      <c r="B20" s="76">
        <v>2</v>
      </c>
      <c r="C20" s="76" t="s">
        <v>49</v>
      </c>
      <c r="D20" s="76">
        <v>8</v>
      </c>
      <c r="E20" s="77">
        <v>3860</v>
      </c>
    </row>
    <row r="21" spans="1:5" s="78" customFormat="1" ht="12">
      <c r="A21" s="76">
        <f t="shared" si="0"/>
        <v>2009</v>
      </c>
      <c r="B21" s="76">
        <v>2</v>
      </c>
      <c r="C21" s="76" t="s">
        <v>49</v>
      </c>
      <c r="D21" s="76">
        <v>9</v>
      </c>
      <c r="E21" s="77">
        <v>3860</v>
      </c>
    </row>
    <row r="22" spans="1:5" s="78" customFormat="1" ht="12">
      <c r="A22" s="76">
        <f t="shared" si="0"/>
        <v>2010</v>
      </c>
      <c r="B22" s="76">
        <v>2</v>
      </c>
      <c r="C22" s="76" t="s">
        <v>49</v>
      </c>
      <c r="D22" s="76">
        <v>10</v>
      </c>
      <c r="E22" s="77">
        <v>3860</v>
      </c>
    </row>
    <row r="23" spans="1:5" s="78" customFormat="1" ht="12">
      <c r="A23" s="76">
        <f t="shared" si="0"/>
        <v>3001</v>
      </c>
      <c r="B23" s="76">
        <v>3</v>
      </c>
      <c r="C23" s="76" t="s">
        <v>50</v>
      </c>
      <c r="D23" s="76">
        <v>1</v>
      </c>
      <c r="E23" s="77">
        <v>8928</v>
      </c>
    </row>
    <row r="24" spans="1:5" s="78" customFormat="1" ht="12">
      <c r="A24" s="76">
        <f t="shared" si="0"/>
        <v>3002</v>
      </c>
      <c r="B24" s="76">
        <v>3</v>
      </c>
      <c r="C24" s="76" t="s">
        <v>50</v>
      </c>
      <c r="D24" s="76">
        <v>2</v>
      </c>
      <c r="E24" s="77">
        <v>8928</v>
      </c>
    </row>
    <row r="25" spans="1:5" s="78" customFormat="1" ht="12">
      <c r="A25" s="76">
        <f t="shared" si="0"/>
        <v>3003</v>
      </c>
      <c r="B25" s="76">
        <v>3</v>
      </c>
      <c r="C25" s="76" t="s">
        <v>50</v>
      </c>
      <c r="D25" s="76">
        <v>3</v>
      </c>
      <c r="E25" s="77">
        <v>8928</v>
      </c>
    </row>
    <row r="26" spans="1:5" s="78" customFormat="1" ht="12">
      <c r="A26" s="76">
        <f t="shared" si="0"/>
        <v>3004</v>
      </c>
      <c r="B26" s="76">
        <v>3</v>
      </c>
      <c r="C26" s="76" t="s">
        <v>50</v>
      </c>
      <c r="D26" s="76">
        <v>4</v>
      </c>
      <c r="E26" s="77">
        <v>8928</v>
      </c>
    </row>
    <row r="27" spans="1:5" s="78" customFormat="1" ht="12">
      <c r="A27" s="76">
        <f t="shared" si="0"/>
        <v>3005</v>
      </c>
      <c r="B27" s="76">
        <v>3</v>
      </c>
      <c r="C27" s="76" t="s">
        <v>50</v>
      </c>
      <c r="D27" s="76">
        <v>5</v>
      </c>
      <c r="E27" s="77">
        <v>8928</v>
      </c>
    </row>
    <row r="28" spans="1:5" s="78" customFormat="1" ht="12">
      <c r="A28" s="76">
        <f t="shared" si="0"/>
        <v>4001</v>
      </c>
      <c r="B28" s="76">
        <v>4</v>
      </c>
      <c r="C28" s="76" t="s">
        <v>51</v>
      </c>
      <c r="D28" s="76">
        <v>1</v>
      </c>
      <c r="E28" s="77">
        <v>10977</v>
      </c>
    </row>
    <row r="29" spans="1:5" s="78" customFormat="1" ht="12">
      <c r="A29" s="76">
        <f t="shared" si="0"/>
        <v>4002</v>
      </c>
      <c r="B29" s="76">
        <v>4</v>
      </c>
      <c r="C29" s="76" t="s">
        <v>51</v>
      </c>
      <c r="D29" s="76">
        <v>2</v>
      </c>
      <c r="E29" s="77">
        <v>10977</v>
      </c>
    </row>
    <row r="30" spans="1:5" s="78" customFormat="1" ht="12">
      <c r="A30" s="76">
        <f t="shared" si="0"/>
        <v>5001</v>
      </c>
      <c r="B30" s="76">
        <v>5</v>
      </c>
      <c r="C30" s="76" t="s">
        <v>52</v>
      </c>
      <c r="D30" s="76">
        <v>1</v>
      </c>
      <c r="E30" s="77">
        <v>1465</v>
      </c>
    </row>
    <row r="31" spans="1:5" s="78" customFormat="1" ht="12">
      <c r="A31" s="76">
        <f t="shared" si="0"/>
        <v>5002</v>
      </c>
      <c r="B31" s="76">
        <v>5</v>
      </c>
      <c r="C31" s="76" t="s">
        <v>52</v>
      </c>
      <c r="D31" s="76">
        <v>2</v>
      </c>
      <c r="E31" s="77">
        <v>1465</v>
      </c>
    </row>
    <row r="32" spans="1:5" s="78" customFormat="1" ht="12">
      <c r="A32" s="76">
        <f t="shared" si="0"/>
        <v>5003</v>
      </c>
      <c r="B32" s="76">
        <v>5</v>
      </c>
      <c r="C32" s="76" t="s">
        <v>52</v>
      </c>
      <c r="D32" s="76">
        <v>3</v>
      </c>
      <c r="E32" s="77">
        <v>1416</v>
      </c>
    </row>
    <row r="33" spans="1:5" s="78" customFormat="1" ht="12">
      <c r="A33" s="76">
        <f t="shared" si="0"/>
        <v>5004</v>
      </c>
      <c r="B33" s="76">
        <v>5</v>
      </c>
      <c r="C33" s="76" t="s">
        <v>52</v>
      </c>
      <c r="D33" s="76">
        <v>4</v>
      </c>
      <c r="E33" s="77">
        <v>1416</v>
      </c>
    </row>
    <row r="34" spans="1:5" s="78" customFormat="1" ht="12">
      <c r="A34" s="76">
        <f t="shared" si="0"/>
        <v>5005</v>
      </c>
      <c r="B34" s="76">
        <v>5</v>
      </c>
      <c r="C34" s="76" t="s">
        <v>52</v>
      </c>
      <c r="D34" s="76">
        <v>5</v>
      </c>
      <c r="E34" s="77">
        <v>1416</v>
      </c>
    </row>
    <row r="35" spans="1:5" s="78" customFormat="1" ht="12">
      <c r="A35" s="76">
        <f t="shared" si="0"/>
        <v>5006</v>
      </c>
      <c r="B35" s="76">
        <v>5</v>
      </c>
      <c r="C35" s="76" t="s">
        <v>52</v>
      </c>
      <c r="D35" s="76">
        <v>6</v>
      </c>
      <c r="E35" s="77">
        <v>1416</v>
      </c>
    </row>
    <row r="36" spans="1:5" s="78" customFormat="1" ht="12">
      <c r="A36" s="76">
        <f t="shared" si="0"/>
        <v>5007</v>
      </c>
      <c r="B36" s="76">
        <v>5</v>
      </c>
      <c r="C36" s="76" t="s">
        <v>52</v>
      </c>
      <c r="D36" s="76">
        <v>7</v>
      </c>
      <c r="E36" s="77">
        <v>1416</v>
      </c>
    </row>
    <row r="37" spans="1:5" s="78" customFormat="1" ht="12">
      <c r="A37" s="76">
        <f t="shared" si="0"/>
        <v>5008</v>
      </c>
      <c r="B37" s="76">
        <v>5</v>
      </c>
      <c r="C37" s="76" t="s">
        <v>52</v>
      </c>
      <c r="D37" s="76">
        <v>8</v>
      </c>
      <c r="E37" s="77">
        <v>1465</v>
      </c>
    </row>
    <row r="38" spans="1:5" s="78" customFormat="1" ht="12">
      <c r="A38" s="76">
        <f t="shared" si="0"/>
        <v>5009</v>
      </c>
      <c r="B38" s="76">
        <v>5</v>
      </c>
      <c r="C38" s="76" t="s">
        <v>52</v>
      </c>
      <c r="D38" s="76">
        <v>9</v>
      </c>
      <c r="E38" s="77">
        <v>1465</v>
      </c>
    </row>
    <row r="39" spans="1:5" s="78" customFormat="1" ht="12">
      <c r="A39" s="76">
        <f t="shared" si="0"/>
        <v>5010</v>
      </c>
      <c r="B39" s="76">
        <v>5</v>
      </c>
      <c r="C39" s="76" t="s">
        <v>52</v>
      </c>
      <c r="D39" s="76">
        <v>10</v>
      </c>
      <c r="E39" s="77">
        <v>1465</v>
      </c>
    </row>
    <row r="40" spans="1:5" s="78" customFormat="1" ht="12">
      <c r="A40" s="76">
        <f t="shared" si="0"/>
        <v>5011</v>
      </c>
      <c r="B40" s="76">
        <v>5</v>
      </c>
      <c r="C40" s="76" t="s">
        <v>52</v>
      </c>
      <c r="D40" s="76">
        <v>11</v>
      </c>
      <c r="E40" s="77">
        <v>1465</v>
      </c>
    </row>
    <row r="41" spans="1:5" s="78" customFormat="1" ht="12">
      <c r="A41" s="76">
        <f t="shared" si="0"/>
        <v>5012</v>
      </c>
      <c r="B41" s="76">
        <v>5</v>
      </c>
      <c r="C41" s="76" t="s">
        <v>52</v>
      </c>
      <c r="D41" s="76">
        <v>12</v>
      </c>
      <c r="E41" s="77">
        <v>1465</v>
      </c>
    </row>
    <row r="42" spans="1:5" s="78" customFormat="1" ht="12">
      <c r="A42" s="76">
        <f t="shared" si="0"/>
        <v>5013</v>
      </c>
      <c r="B42" s="76">
        <v>5</v>
      </c>
      <c r="C42" s="76" t="s">
        <v>52</v>
      </c>
      <c r="D42" s="76">
        <v>13</v>
      </c>
      <c r="E42" s="77">
        <v>1465</v>
      </c>
    </row>
    <row r="43" spans="1:5" s="78" customFormat="1" ht="12">
      <c r="A43" s="76">
        <f t="shared" si="0"/>
        <v>5014</v>
      </c>
      <c r="B43" s="76">
        <v>5</v>
      </c>
      <c r="C43" s="76" t="s">
        <v>52</v>
      </c>
      <c r="D43" s="76">
        <v>14</v>
      </c>
      <c r="E43" s="77">
        <v>1367</v>
      </c>
    </row>
    <row r="44" spans="1:5" s="78" customFormat="1" ht="12">
      <c r="A44" s="76">
        <f t="shared" si="0"/>
        <v>5015</v>
      </c>
      <c r="B44" s="76">
        <v>5</v>
      </c>
      <c r="C44" s="76" t="s">
        <v>52</v>
      </c>
      <c r="D44" s="76">
        <v>15</v>
      </c>
      <c r="E44" s="77">
        <v>1367</v>
      </c>
    </row>
    <row r="45" spans="1:5" s="78" customFormat="1" ht="12">
      <c r="A45" s="76">
        <f t="shared" si="0"/>
        <v>5016</v>
      </c>
      <c r="B45" s="76">
        <v>5</v>
      </c>
      <c r="C45" s="76" t="s">
        <v>52</v>
      </c>
      <c r="D45" s="76">
        <v>16</v>
      </c>
      <c r="E45" s="77">
        <v>1367</v>
      </c>
    </row>
    <row r="46" spans="1:5" s="78" customFormat="1" ht="12">
      <c r="A46" s="76">
        <f t="shared" si="0"/>
        <v>5017</v>
      </c>
      <c r="B46" s="76">
        <v>5</v>
      </c>
      <c r="C46" s="76" t="s">
        <v>52</v>
      </c>
      <c r="D46" s="76">
        <v>17</v>
      </c>
      <c r="E46" s="77">
        <v>1367</v>
      </c>
    </row>
    <row r="47" spans="1:5" s="78" customFormat="1" ht="12">
      <c r="A47" s="76">
        <f t="shared" si="0"/>
        <v>5018</v>
      </c>
      <c r="B47" s="76">
        <v>5</v>
      </c>
      <c r="C47" s="76" t="s">
        <v>52</v>
      </c>
      <c r="D47" s="76">
        <v>18</v>
      </c>
      <c r="E47" s="77">
        <v>1416</v>
      </c>
    </row>
    <row r="48" spans="1:5" s="78" customFormat="1" ht="12">
      <c r="A48" s="76">
        <f t="shared" si="0"/>
        <v>6001</v>
      </c>
      <c r="B48" s="76">
        <v>6</v>
      </c>
      <c r="C48" s="76" t="s">
        <v>53</v>
      </c>
      <c r="D48" s="76">
        <v>1</v>
      </c>
      <c r="E48" s="77">
        <v>2263</v>
      </c>
    </row>
    <row r="49" spans="1:5" s="78" customFormat="1" ht="12">
      <c r="A49" s="76">
        <f t="shared" si="0"/>
        <v>6002</v>
      </c>
      <c r="B49" s="76">
        <v>6</v>
      </c>
      <c r="C49" s="76" t="s">
        <v>53</v>
      </c>
      <c r="D49" s="76">
        <v>2</v>
      </c>
      <c r="E49" s="77">
        <v>2263</v>
      </c>
    </row>
    <row r="50" spans="1:5" s="78" customFormat="1" ht="12">
      <c r="A50" s="76">
        <f t="shared" si="0"/>
        <v>6003</v>
      </c>
      <c r="B50" s="76">
        <v>6</v>
      </c>
      <c r="C50" s="76" t="s">
        <v>53</v>
      </c>
      <c r="D50" s="76">
        <v>3</v>
      </c>
      <c r="E50" s="77">
        <v>2198</v>
      </c>
    </row>
    <row r="51" spans="1:5" s="78" customFormat="1" ht="12">
      <c r="A51" s="76">
        <f t="shared" si="0"/>
        <v>6004</v>
      </c>
      <c r="B51" s="76">
        <v>6</v>
      </c>
      <c r="C51" s="76" t="s">
        <v>53</v>
      </c>
      <c r="D51" s="76">
        <v>4</v>
      </c>
      <c r="E51" s="77">
        <v>1875</v>
      </c>
    </row>
    <row r="52" spans="1:5" s="78" customFormat="1" ht="12">
      <c r="A52" s="76">
        <f t="shared" si="0"/>
        <v>6005</v>
      </c>
      <c r="B52" s="76">
        <v>6</v>
      </c>
      <c r="C52" s="76" t="s">
        <v>53</v>
      </c>
      <c r="D52" s="76">
        <v>5</v>
      </c>
      <c r="E52" s="77">
        <v>2263</v>
      </c>
    </row>
    <row r="53" spans="1:5" s="78" customFormat="1" ht="12">
      <c r="A53" s="76">
        <f t="shared" si="0"/>
        <v>6006</v>
      </c>
      <c r="B53" s="76">
        <v>6</v>
      </c>
      <c r="C53" s="76" t="s">
        <v>53</v>
      </c>
      <c r="D53" s="76">
        <v>6</v>
      </c>
      <c r="E53" s="77">
        <v>2263</v>
      </c>
    </row>
    <row r="54" spans="1:5" s="78" customFormat="1" ht="12">
      <c r="A54" s="76">
        <f t="shared" si="0"/>
        <v>6007</v>
      </c>
      <c r="B54" s="76">
        <v>6</v>
      </c>
      <c r="C54" s="76" t="s">
        <v>53</v>
      </c>
      <c r="D54" s="76">
        <v>7</v>
      </c>
      <c r="E54" s="77">
        <v>2198</v>
      </c>
    </row>
    <row r="55" spans="1:5" s="78" customFormat="1" ht="12">
      <c r="A55" s="76">
        <f t="shared" si="0"/>
        <v>6008</v>
      </c>
      <c r="B55" s="76">
        <v>6</v>
      </c>
      <c r="C55" s="76" t="s">
        <v>53</v>
      </c>
      <c r="D55" s="76">
        <v>8</v>
      </c>
      <c r="E55" s="77">
        <v>2198</v>
      </c>
    </row>
    <row r="56" spans="1:5" s="78" customFormat="1" ht="12">
      <c r="A56" s="76">
        <f t="shared" si="0"/>
        <v>6009</v>
      </c>
      <c r="B56" s="76">
        <v>6</v>
      </c>
      <c r="C56" s="76" t="s">
        <v>53</v>
      </c>
      <c r="D56" s="76">
        <v>9</v>
      </c>
      <c r="E56" s="77">
        <v>2263</v>
      </c>
    </row>
    <row r="57" spans="1:5" s="78" customFormat="1" ht="12">
      <c r="A57" s="76">
        <f t="shared" si="0"/>
        <v>6010</v>
      </c>
      <c r="B57" s="76">
        <v>6</v>
      </c>
      <c r="C57" s="76" t="s">
        <v>53</v>
      </c>
      <c r="D57" s="76">
        <v>10</v>
      </c>
      <c r="E57" s="77">
        <v>1810</v>
      </c>
    </row>
    <row r="58" spans="1:5" s="78" customFormat="1" ht="12">
      <c r="A58" s="76">
        <f t="shared" si="0"/>
        <v>6011</v>
      </c>
      <c r="B58" s="76">
        <v>6</v>
      </c>
      <c r="C58" s="76" t="s">
        <v>53</v>
      </c>
      <c r="D58" s="76">
        <v>11</v>
      </c>
      <c r="E58" s="77">
        <v>1810</v>
      </c>
    </row>
    <row r="59" spans="1:5" s="78" customFormat="1" ht="12">
      <c r="A59" s="76">
        <f t="shared" si="0"/>
        <v>6012</v>
      </c>
      <c r="B59" s="76">
        <v>6</v>
      </c>
      <c r="C59" s="76" t="s">
        <v>53</v>
      </c>
      <c r="D59" s="76">
        <v>12</v>
      </c>
      <c r="E59" s="77">
        <v>1810</v>
      </c>
    </row>
    <row r="60" spans="1:5" s="78" customFormat="1" ht="12">
      <c r="A60" s="76">
        <f t="shared" si="0"/>
        <v>6013</v>
      </c>
      <c r="B60" s="76">
        <v>6</v>
      </c>
      <c r="C60" s="76" t="s">
        <v>53</v>
      </c>
      <c r="D60" s="76">
        <v>13</v>
      </c>
      <c r="E60" s="77">
        <v>1810</v>
      </c>
    </row>
    <row r="61" spans="1:5" s="78" customFormat="1" ht="12">
      <c r="A61" s="76">
        <f t="shared" si="0"/>
        <v>6014</v>
      </c>
      <c r="B61" s="76">
        <v>6</v>
      </c>
      <c r="C61" s="76" t="s">
        <v>53</v>
      </c>
      <c r="D61" s="76">
        <v>14</v>
      </c>
      <c r="E61" s="77">
        <v>1810</v>
      </c>
    </row>
    <row r="62" spans="1:5" s="78" customFormat="1" ht="12">
      <c r="A62" s="76">
        <f t="shared" si="0"/>
        <v>6015</v>
      </c>
      <c r="B62" s="76">
        <v>6</v>
      </c>
      <c r="C62" s="76" t="s">
        <v>53</v>
      </c>
      <c r="D62" s="76">
        <v>15</v>
      </c>
      <c r="E62" s="77">
        <v>1810</v>
      </c>
    </row>
    <row r="63" spans="1:5" s="78" customFormat="1" ht="12">
      <c r="A63" s="76">
        <f t="shared" si="0"/>
        <v>6016</v>
      </c>
      <c r="B63" s="76">
        <v>6</v>
      </c>
      <c r="C63" s="76" t="s">
        <v>53</v>
      </c>
      <c r="D63" s="76">
        <v>16</v>
      </c>
      <c r="E63" s="77">
        <v>1810</v>
      </c>
    </row>
    <row r="64" spans="1:5" s="78" customFormat="1" ht="12">
      <c r="A64" s="76">
        <f t="shared" si="0"/>
        <v>6017</v>
      </c>
      <c r="B64" s="76">
        <v>6</v>
      </c>
      <c r="C64" s="76" t="s">
        <v>53</v>
      </c>
      <c r="D64" s="76">
        <v>17</v>
      </c>
      <c r="E64" s="77">
        <v>1810</v>
      </c>
    </row>
    <row r="65" spans="1:5" s="78" customFormat="1" ht="12">
      <c r="A65" s="76">
        <f t="shared" si="0"/>
        <v>6018</v>
      </c>
      <c r="B65" s="76">
        <v>6</v>
      </c>
      <c r="C65" s="76" t="s">
        <v>53</v>
      </c>
      <c r="D65" s="76">
        <v>18</v>
      </c>
      <c r="E65" s="77">
        <v>1810</v>
      </c>
    </row>
    <row r="66" spans="1:5" s="78" customFormat="1" ht="12">
      <c r="A66" s="76">
        <f t="shared" si="0"/>
        <v>6019</v>
      </c>
      <c r="B66" s="76">
        <v>6</v>
      </c>
      <c r="C66" s="76" t="s">
        <v>53</v>
      </c>
      <c r="D66" s="76">
        <v>19</v>
      </c>
      <c r="E66" s="77">
        <v>1810</v>
      </c>
    </row>
    <row r="67" spans="1:5" s="78" customFormat="1" ht="12">
      <c r="A67" s="76">
        <f aca="true" t="shared" si="1" ref="A67:A130">+B67*1000+D67</f>
        <v>6020</v>
      </c>
      <c r="B67" s="76">
        <v>6</v>
      </c>
      <c r="C67" s="76" t="s">
        <v>53</v>
      </c>
      <c r="D67" s="76">
        <v>20</v>
      </c>
      <c r="E67" s="77">
        <v>1810</v>
      </c>
    </row>
    <row r="68" spans="1:5" s="78" customFormat="1" ht="12">
      <c r="A68" s="76">
        <f t="shared" si="1"/>
        <v>6021</v>
      </c>
      <c r="B68" s="76">
        <v>6</v>
      </c>
      <c r="C68" s="76" t="s">
        <v>53</v>
      </c>
      <c r="D68" s="76">
        <v>21</v>
      </c>
      <c r="E68" s="77">
        <v>1810</v>
      </c>
    </row>
    <row r="69" spans="1:5" s="78" customFormat="1" ht="12">
      <c r="A69" s="76">
        <f t="shared" si="1"/>
        <v>7002</v>
      </c>
      <c r="B69" s="76">
        <v>7</v>
      </c>
      <c r="C69" s="76" t="s">
        <v>54</v>
      </c>
      <c r="D69" s="76">
        <v>2</v>
      </c>
      <c r="E69" s="76">
        <v>867</v>
      </c>
    </row>
    <row r="70" spans="1:5" s="78" customFormat="1" ht="12">
      <c r="A70" s="76">
        <f t="shared" si="1"/>
        <v>7004</v>
      </c>
      <c r="B70" s="76">
        <v>7</v>
      </c>
      <c r="C70" s="76" t="s">
        <v>54</v>
      </c>
      <c r="D70" s="76">
        <v>4</v>
      </c>
      <c r="E70" s="76">
        <v>805</v>
      </c>
    </row>
    <row r="71" spans="1:5" s="78" customFormat="1" ht="12">
      <c r="A71" s="76">
        <f t="shared" si="1"/>
        <v>7005</v>
      </c>
      <c r="B71" s="76">
        <v>7</v>
      </c>
      <c r="C71" s="76" t="s">
        <v>54</v>
      </c>
      <c r="D71" s="76">
        <v>5</v>
      </c>
      <c r="E71" s="77">
        <v>1053</v>
      </c>
    </row>
    <row r="72" spans="1:5" s="78" customFormat="1" ht="12">
      <c r="A72" s="76">
        <f t="shared" si="1"/>
        <v>7009</v>
      </c>
      <c r="B72" s="76">
        <v>7</v>
      </c>
      <c r="C72" s="76" t="s">
        <v>54</v>
      </c>
      <c r="D72" s="76">
        <v>9</v>
      </c>
      <c r="E72" s="77">
        <v>1053</v>
      </c>
    </row>
    <row r="73" spans="1:5" s="78" customFormat="1" ht="12">
      <c r="A73" s="76">
        <f t="shared" si="1"/>
        <v>7010</v>
      </c>
      <c r="B73" s="76">
        <v>7</v>
      </c>
      <c r="C73" s="76" t="s">
        <v>54</v>
      </c>
      <c r="D73" s="76">
        <v>10</v>
      </c>
      <c r="E73" s="77">
        <v>1022</v>
      </c>
    </row>
    <row r="74" spans="1:5" s="78" customFormat="1" ht="12">
      <c r="A74" s="76">
        <f t="shared" si="1"/>
        <v>7011</v>
      </c>
      <c r="B74" s="76">
        <v>7</v>
      </c>
      <c r="C74" s="76" t="s">
        <v>54</v>
      </c>
      <c r="D74" s="76">
        <v>11</v>
      </c>
      <c r="E74" s="77">
        <v>1084</v>
      </c>
    </row>
    <row r="75" spans="1:5" s="78" customFormat="1" ht="12">
      <c r="A75" s="76">
        <f t="shared" si="1"/>
        <v>7012</v>
      </c>
      <c r="B75" s="76">
        <v>7</v>
      </c>
      <c r="C75" s="76" t="s">
        <v>54</v>
      </c>
      <c r="D75" s="76">
        <v>12</v>
      </c>
      <c r="E75" s="76">
        <v>898</v>
      </c>
    </row>
    <row r="76" spans="1:5" s="78" customFormat="1" ht="12">
      <c r="A76" s="76">
        <f t="shared" si="1"/>
        <v>7013</v>
      </c>
      <c r="B76" s="76">
        <v>7</v>
      </c>
      <c r="C76" s="76" t="s">
        <v>54</v>
      </c>
      <c r="D76" s="76">
        <v>13</v>
      </c>
      <c r="E76" s="76">
        <v>898</v>
      </c>
    </row>
    <row r="77" spans="1:5" s="78" customFormat="1" ht="12">
      <c r="A77" s="76">
        <f t="shared" si="1"/>
        <v>7014</v>
      </c>
      <c r="B77" s="76">
        <v>7</v>
      </c>
      <c r="C77" s="76" t="s">
        <v>54</v>
      </c>
      <c r="D77" s="76">
        <v>14</v>
      </c>
      <c r="E77" s="76">
        <v>805</v>
      </c>
    </row>
    <row r="78" spans="1:5" s="78" customFormat="1" ht="12">
      <c r="A78" s="76">
        <f t="shared" si="1"/>
        <v>8002</v>
      </c>
      <c r="B78" s="76">
        <v>8</v>
      </c>
      <c r="C78" s="76" t="s">
        <v>55</v>
      </c>
      <c r="D78" s="76">
        <v>2</v>
      </c>
      <c r="E78" s="77">
        <v>3014</v>
      </c>
    </row>
    <row r="79" spans="1:5" s="78" customFormat="1" ht="12">
      <c r="A79" s="76">
        <f t="shared" si="1"/>
        <v>8003</v>
      </c>
      <c r="B79" s="76">
        <v>8</v>
      </c>
      <c r="C79" s="76" t="s">
        <v>55</v>
      </c>
      <c r="D79" s="76">
        <v>3</v>
      </c>
      <c r="E79" s="77">
        <v>3014</v>
      </c>
    </row>
    <row r="80" spans="1:5" s="78" customFormat="1" ht="12">
      <c r="A80" s="76">
        <f t="shared" si="1"/>
        <v>8004</v>
      </c>
      <c r="B80" s="76">
        <v>8</v>
      </c>
      <c r="C80" s="76" t="s">
        <v>55</v>
      </c>
      <c r="D80" s="76">
        <v>4</v>
      </c>
      <c r="E80" s="77">
        <v>2703</v>
      </c>
    </row>
    <row r="81" spans="1:5" s="78" customFormat="1" ht="12">
      <c r="A81" s="76">
        <f t="shared" si="1"/>
        <v>8005</v>
      </c>
      <c r="B81" s="76">
        <v>8</v>
      </c>
      <c r="C81" s="76" t="s">
        <v>55</v>
      </c>
      <c r="D81" s="76">
        <v>5</v>
      </c>
      <c r="E81" s="77">
        <v>2703</v>
      </c>
    </row>
    <row r="82" spans="1:5" s="78" customFormat="1" ht="12">
      <c r="A82" s="76">
        <f t="shared" si="1"/>
        <v>8006</v>
      </c>
      <c r="B82" s="76">
        <v>8</v>
      </c>
      <c r="C82" s="76" t="s">
        <v>55</v>
      </c>
      <c r="D82" s="76">
        <v>6</v>
      </c>
      <c r="E82" s="77">
        <v>3014</v>
      </c>
    </row>
    <row r="83" spans="1:5" s="78" customFormat="1" ht="12">
      <c r="A83" s="76">
        <f t="shared" si="1"/>
        <v>8007</v>
      </c>
      <c r="B83" s="76">
        <v>8</v>
      </c>
      <c r="C83" s="76" t="s">
        <v>55</v>
      </c>
      <c r="D83" s="76">
        <v>7</v>
      </c>
      <c r="E83" s="77">
        <v>2703</v>
      </c>
    </row>
    <row r="84" spans="1:5" s="78" customFormat="1" ht="12">
      <c r="A84" s="76">
        <f t="shared" si="1"/>
        <v>8008</v>
      </c>
      <c r="B84" s="76">
        <v>8</v>
      </c>
      <c r="C84" s="76" t="s">
        <v>55</v>
      </c>
      <c r="D84" s="76">
        <v>8</v>
      </c>
      <c r="E84" s="77">
        <v>3014</v>
      </c>
    </row>
    <row r="85" spans="1:5" s="78" customFormat="1" ht="12">
      <c r="A85" s="76">
        <f t="shared" si="1"/>
        <v>8009</v>
      </c>
      <c r="B85" s="76">
        <v>8</v>
      </c>
      <c r="C85" s="76" t="s">
        <v>55</v>
      </c>
      <c r="D85" s="76">
        <v>9</v>
      </c>
      <c r="E85" s="77">
        <v>3118</v>
      </c>
    </row>
    <row r="86" spans="1:5" s="78" customFormat="1" ht="12">
      <c r="A86" s="76">
        <f t="shared" si="1"/>
        <v>8010</v>
      </c>
      <c r="B86" s="76">
        <v>8</v>
      </c>
      <c r="C86" s="76" t="s">
        <v>55</v>
      </c>
      <c r="D86" s="76">
        <v>10</v>
      </c>
      <c r="E86" s="77">
        <v>3118</v>
      </c>
    </row>
    <row r="87" spans="1:5" s="78" customFormat="1" ht="12">
      <c r="A87" s="76">
        <f t="shared" si="1"/>
        <v>8011</v>
      </c>
      <c r="B87" s="76">
        <v>8</v>
      </c>
      <c r="C87" s="76" t="s">
        <v>55</v>
      </c>
      <c r="D87" s="76">
        <v>11</v>
      </c>
      <c r="E87" s="77">
        <v>3118</v>
      </c>
    </row>
    <row r="88" spans="1:5" s="78" customFormat="1" ht="12">
      <c r="A88" s="76">
        <f t="shared" si="1"/>
        <v>9002</v>
      </c>
      <c r="B88" s="76">
        <v>9</v>
      </c>
      <c r="C88" s="76" t="s">
        <v>56</v>
      </c>
      <c r="D88" s="76">
        <v>2</v>
      </c>
      <c r="E88" s="77">
        <v>4129</v>
      </c>
    </row>
    <row r="89" spans="1:5" s="78" customFormat="1" ht="12">
      <c r="A89" s="76">
        <f t="shared" si="1"/>
        <v>9003</v>
      </c>
      <c r="B89" s="76">
        <v>9</v>
      </c>
      <c r="C89" s="76" t="s">
        <v>56</v>
      </c>
      <c r="D89" s="76">
        <v>3</v>
      </c>
      <c r="E89" s="77">
        <v>4129</v>
      </c>
    </row>
    <row r="90" spans="1:5" s="78" customFormat="1" ht="12">
      <c r="A90" s="76">
        <f t="shared" si="1"/>
        <v>9004</v>
      </c>
      <c r="B90" s="76">
        <v>9</v>
      </c>
      <c r="C90" s="76" t="s">
        <v>56</v>
      </c>
      <c r="D90" s="76">
        <v>4</v>
      </c>
      <c r="E90" s="77">
        <v>4129</v>
      </c>
    </row>
    <row r="91" spans="1:6" s="78" customFormat="1" ht="12">
      <c r="A91" s="76">
        <f t="shared" si="1"/>
        <v>9005</v>
      </c>
      <c r="B91" s="76">
        <v>9</v>
      </c>
      <c r="C91" s="76" t="s">
        <v>56</v>
      </c>
      <c r="D91" s="76">
        <v>5</v>
      </c>
      <c r="E91" s="77">
        <v>4129</v>
      </c>
      <c r="F91" s="78">
        <f>4129*0.15</f>
        <v>619.35</v>
      </c>
    </row>
    <row r="92" spans="1:5" s="78" customFormat="1" ht="12">
      <c r="A92" s="76">
        <f t="shared" si="1"/>
        <v>9006</v>
      </c>
      <c r="B92" s="76">
        <v>9</v>
      </c>
      <c r="C92" s="76" t="s">
        <v>56</v>
      </c>
      <c r="D92" s="76">
        <v>6</v>
      </c>
      <c r="E92" s="77">
        <v>4129</v>
      </c>
    </row>
    <row r="93" spans="1:5" s="78" customFormat="1" ht="12">
      <c r="A93" s="76">
        <f t="shared" si="1"/>
        <v>9007</v>
      </c>
      <c r="B93" s="76">
        <v>9</v>
      </c>
      <c r="C93" s="76" t="s">
        <v>56</v>
      </c>
      <c r="D93" s="76">
        <v>7</v>
      </c>
      <c r="E93" s="77">
        <v>4129</v>
      </c>
    </row>
    <row r="94" spans="1:5" s="78" customFormat="1" ht="12">
      <c r="A94" s="76">
        <f t="shared" si="1"/>
        <v>9008</v>
      </c>
      <c r="B94" s="76">
        <v>9</v>
      </c>
      <c r="C94" s="76" t="s">
        <v>56</v>
      </c>
      <c r="D94" s="76">
        <v>8</v>
      </c>
      <c r="E94" s="77">
        <v>4129</v>
      </c>
    </row>
    <row r="95" spans="1:5" s="78" customFormat="1" ht="12">
      <c r="A95" s="76">
        <f t="shared" si="1"/>
        <v>9009</v>
      </c>
      <c r="B95" s="76">
        <v>9</v>
      </c>
      <c r="C95" s="76" t="s">
        <v>56</v>
      </c>
      <c r="D95" s="76">
        <v>9</v>
      </c>
      <c r="E95" s="77">
        <v>4129</v>
      </c>
    </row>
    <row r="96" spans="1:5" s="78" customFormat="1" ht="12">
      <c r="A96" s="76">
        <f t="shared" si="1"/>
        <v>9010</v>
      </c>
      <c r="B96" s="76">
        <v>9</v>
      </c>
      <c r="C96" s="76" t="s">
        <v>56</v>
      </c>
      <c r="D96" s="76">
        <v>10</v>
      </c>
      <c r="E96" s="77">
        <v>4129</v>
      </c>
    </row>
    <row r="97" spans="1:5" s="78" customFormat="1" ht="12">
      <c r="A97" s="76">
        <f t="shared" si="1"/>
        <v>9011</v>
      </c>
      <c r="B97" s="76">
        <v>9</v>
      </c>
      <c r="C97" s="76" t="s">
        <v>56</v>
      </c>
      <c r="D97" s="76">
        <v>11</v>
      </c>
      <c r="E97" s="77">
        <v>4129</v>
      </c>
    </row>
    <row r="98" spans="1:5" s="78" customFormat="1" ht="12">
      <c r="A98" s="76">
        <f t="shared" si="1"/>
        <v>10001</v>
      </c>
      <c r="B98" s="76">
        <v>10</v>
      </c>
      <c r="C98" s="76" t="s">
        <v>57</v>
      </c>
      <c r="D98" s="76">
        <v>1</v>
      </c>
      <c r="E98" s="77">
        <v>4573</v>
      </c>
    </row>
    <row r="99" spans="1:5" s="78" customFormat="1" ht="12">
      <c r="A99" s="76">
        <f t="shared" si="1"/>
        <v>10002</v>
      </c>
      <c r="B99" s="76">
        <v>10</v>
      </c>
      <c r="C99" s="76" t="s">
        <v>57</v>
      </c>
      <c r="D99" s="76">
        <v>2</v>
      </c>
      <c r="E99" s="77">
        <v>4573</v>
      </c>
    </row>
    <row r="100" spans="1:5" s="78" customFormat="1" ht="12">
      <c r="A100" s="76">
        <f t="shared" si="1"/>
        <v>10003</v>
      </c>
      <c r="B100" s="76">
        <v>10</v>
      </c>
      <c r="C100" s="76" t="s">
        <v>57</v>
      </c>
      <c r="D100" s="76">
        <v>3</v>
      </c>
      <c r="E100" s="77">
        <v>4573</v>
      </c>
    </row>
    <row r="101" spans="1:5" s="78" customFormat="1" ht="12">
      <c r="A101" s="76">
        <f t="shared" si="1"/>
        <v>10004</v>
      </c>
      <c r="B101" s="76">
        <v>10</v>
      </c>
      <c r="C101" s="76" t="s">
        <v>57</v>
      </c>
      <c r="D101" s="76">
        <v>4</v>
      </c>
      <c r="E101" s="77">
        <v>4573</v>
      </c>
    </row>
    <row r="102" spans="1:5" s="78" customFormat="1" ht="12">
      <c r="A102" s="76">
        <f t="shared" si="1"/>
        <v>10005</v>
      </c>
      <c r="B102" s="76">
        <v>10</v>
      </c>
      <c r="C102" s="76" t="s">
        <v>57</v>
      </c>
      <c r="D102" s="76">
        <v>5</v>
      </c>
      <c r="E102" s="77">
        <v>4439</v>
      </c>
    </row>
    <row r="103" spans="1:5" s="78" customFormat="1" ht="12">
      <c r="A103" s="76">
        <f t="shared" si="1"/>
        <v>10006</v>
      </c>
      <c r="B103" s="76">
        <v>10</v>
      </c>
      <c r="C103" s="76" t="s">
        <v>57</v>
      </c>
      <c r="D103" s="76">
        <v>6</v>
      </c>
      <c r="E103" s="77">
        <v>4573</v>
      </c>
    </row>
    <row r="104" spans="1:5" s="78" customFormat="1" ht="12">
      <c r="A104" s="76">
        <f t="shared" si="1"/>
        <v>10007</v>
      </c>
      <c r="B104" s="76">
        <v>10</v>
      </c>
      <c r="C104" s="76" t="s">
        <v>57</v>
      </c>
      <c r="D104" s="76">
        <v>7</v>
      </c>
      <c r="E104" s="77">
        <v>4573</v>
      </c>
    </row>
    <row r="105" spans="1:5" s="78" customFormat="1" ht="12">
      <c r="A105" s="76">
        <f t="shared" si="1"/>
        <v>10008</v>
      </c>
      <c r="B105" s="76">
        <v>10</v>
      </c>
      <c r="C105" s="76" t="s">
        <v>57</v>
      </c>
      <c r="D105" s="76">
        <v>8</v>
      </c>
      <c r="E105" s="77">
        <v>4573</v>
      </c>
    </row>
    <row r="106" spans="1:5" s="78" customFormat="1" ht="12">
      <c r="A106" s="76">
        <f t="shared" si="1"/>
        <v>10009</v>
      </c>
      <c r="B106" s="76">
        <v>10</v>
      </c>
      <c r="C106" s="76" t="s">
        <v>57</v>
      </c>
      <c r="D106" s="76">
        <v>9</v>
      </c>
      <c r="E106" s="77">
        <v>4573</v>
      </c>
    </row>
    <row r="107" spans="1:5" s="78" customFormat="1" ht="12">
      <c r="A107" s="76">
        <f t="shared" si="1"/>
        <v>10010</v>
      </c>
      <c r="B107" s="76">
        <v>10</v>
      </c>
      <c r="C107" s="76" t="s">
        <v>57</v>
      </c>
      <c r="D107" s="76">
        <v>10</v>
      </c>
      <c r="E107" s="77">
        <v>4573</v>
      </c>
    </row>
    <row r="108" spans="1:5" s="78" customFormat="1" ht="12">
      <c r="A108" s="76">
        <f t="shared" si="1"/>
        <v>10015</v>
      </c>
      <c r="B108" s="76">
        <v>10</v>
      </c>
      <c r="C108" s="76" t="s">
        <v>57</v>
      </c>
      <c r="D108" s="76">
        <v>15</v>
      </c>
      <c r="E108" s="77">
        <v>4573</v>
      </c>
    </row>
    <row r="109" spans="1:5" s="78" customFormat="1" ht="12">
      <c r="A109" s="76">
        <f t="shared" si="1"/>
        <v>10016</v>
      </c>
      <c r="B109" s="76">
        <v>10</v>
      </c>
      <c r="C109" s="76" t="s">
        <v>57</v>
      </c>
      <c r="D109" s="76">
        <v>16</v>
      </c>
      <c r="E109" s="77">
        <v>4573</v>
      </c>
    </row>
    <row r="110" spans="1:5" s="78" customFormat="1" ht="12">
      <c r="A110" s="76">
        <f t="shared" si="1"/>
        <v>10017</v>
      </c>
      <c r="B110" s="76">
        <v>10</v>
      </c>
      <c r="C110" s="76" t="s">
        <v>57</v>
      </c>
      <c r="D110" s="76">
        <v>17</v>
      </c>
      <c r="E110" s="77">
        <v>4573</v>
      </c>
    </row>
    <row r="111" spans="1:5" s="78" customFormat="1" ht="12">
      <c r="A111" s="76">
        <f t="shared" si="1"/>
        <v>11002</v>
      </c>
      <c r="B111" s="79">
        <v>11</v>
      </c>
      <c r="C111" s="76" t="s">
        <v>58</v>
      </c>
      <c r="D111" s="76">
        <v>2</v>
      </c>
      <c r="E111" s="77">
        <v>2140</v>
      </c>
    </row>
    <row r="112" spans="1:5" s="78" customFormat="1" ht="12">
      <c r="A112" s="76">
        <f t="shared" si="1"/>
        <v>11003</v>
      </c>
      <c r="B112" s="76">
        <v>11</v>
      </c>
      <c r="C112" s="76" t="s">
        <v>58</v>
      </c>
      <c r="D112" s="76">
        <v>3</v>
      </c>
      <c r="E112" s="77">
        <v>2140</v>
      </c>
    </row>
    <row r="113" spans="1:5" s="78" customFormat="1" ht="12">
      <c r="A113" s="76">
        <f t="shared" si="1"/>
        <v>11004</v>
      </c>
      <c r="B113" s="76">
        <v>11</v>
      </c>
      <c r="C113" s="76" t="s">
        <v>58</v>
      </c>
      <c r="D113" s="76">
        <v>4</v>
      </c>
      <c r="E113" s="77">
        <v>1881</v>
      </c>
    </row>
    <row r="114" spans="1:5" s="78" customFormat="1" ht="12">
      <c r="A114" s="76">
        <f t="shared" si="1"/>
        <v>11005</v>
      </c>
      <c r="B114" s="76">
        <v>11</v>
      </c>
      <c r="C114" s="76" t="s">
        <v>58</v>
      </c>
      <c r="D114" s="76">
        <v>5</v>
      </c>
      <c r="E114" s="77">
        <v>1881</v>
      </c>
    </row>
    <row r="115" spans="1:5" s="78" customFormat="1" ht="12">
      <c r="A115" s="76">
        <f t="shared" si="1"/>
        <v>11006</v>
      </c>
      <c r="B115" s="76">
        <v>11</v>
      </c>
      <c r="C115" s="76" t="s">
        <v>58</v>
      </c>
      <c r="D115" s="76">
        <v>6</v>
      </c>
      <c r="E115" s="77">
        <v>2140</v>
      </c>
    </row>
    <row r="116" spans="1:5" s="78" customFormat="1" ht="12">
      <c r="A116" s="76">
        <f t="shared" si="1"/>
        <v>11007</v>
      </c>
      <c r="B116" s="76">
        <v>11</v>
      </c>
      <c r="C116" s="76" t="s">
        <v>58</v>
      </c>
      <c r="D116" s="76">
        <v>7</v>
      </c>
      <c r="E116" s="77">
        <v>1881</v>
      </c>
    </row>
    <row r="117" spans="1:5" s="78" customFormat="1" ht="12">
      <c r="A117" s="76">
        <f t="shared" si="1"/>
        <v>11008</v>
      </c>
      <c r="B117" s="76">
        <v>11</v>
      </c>
      <c r="C117" s="76" t="s">
        <v>58</v>
      </c>
      <c r="D117" s="76">
        <v>8</v>
      </c>
      <c r="E117" s="77">
        <v>1881</v>
      </c>
    </row>
    <row r="118" spans="1:5" s="78" customFormat="1" ht="12">
      <c r="A118" s="76">
        <f t="shared" si="1"/>
        <v>11009</v>
      </c>
      <c r="B118" s="76">
        <v>11</v>
      </c>
      <c r="C118" s="76" t="s">
        <v>58</v>
      </c>
      <c r="D118" s="76">
        <v>9</v>
      </c>
      <c r="E118" s="77">
        <v>1945</v>
      </c>
    </row>
    <row r="119" spans="1:5" s="78" customFormat="1" ht="12">
      <c r="A119" s="76">
        <f t="shared" si="1"/>
        <v>11010</v>
      </c>
      <c r="B119" s="76">
        <v>11</v>
      </c>
      <c r="C119" s="76" t="s">
        <v>58</v>
      </c>
      <c r="D119" s="76">
        <v>10</v>
      </c>
      <c r="E119" s="77">
        <v>1881</v>
      </c>
    </row>
    <row r="120" spans="1:5" s="78" customFormat="1" ht="12">
      <c r="A120" s="76">
        <f t="shared" si="1"/>
        <v>11011</v>
      </c>
      <c r="B120" s="76">
        <v>11</v>
      </c>
      <c r="C120" s="76" t="s">
        <v>58</v>
      </c>
      <c r="D120" s="76">
        <v>11</v>
      </c>
      <c r="E120" s="77">
        <v>1945</v>
      </c>
    </row>
    <row r="121" spans="1:5" s="78" customFormat="1" ht="12">
      <c r="A121" s="76">
        <f t="shared" si="1"/>
        <v>11012</v>
      </c>
      <c r="B121" s="76">
        <v>11</v>
      </c>
      <c r="C121" s="76" t="s">
        <v>58</v>
      </c>
      <c r="D121" s="76">
        <v>12</v>
      </c>
      <c r="E121" s="77">
        <v>2140</v>
      </c>
    </row>
    <row r="122" spans="1:5" s="78" customFormat="1" ht="12">
      <c r="A122" s="76">
        <f t="shared" si="1"/>
        <v>12001</v>
      </c>
      <c r="B122" s="76">
        <v>12</v>
      </c>
      <c r="C122" s="76" t="s">
        <v>59</v>
      </c>
      <c r="D122" s="76">
        <v>1</v>
      </c>
      <c r="E122" s="77">
        <v>3037</v>
      </c>
    </row>
    <row r="123" spans="1:5" s="78" customFormat="1" ht="12">
      <c r="A123" s="76">
        <f t="shared" si="1"/>
        <v>12002</v>
      </c>
      <c r="B123" s="76">
        <v>12</v>
      </c>
      <c r="C123" s="76" t="s">
        <v>59</v>
      </c>
      <c r="D123" s="76">
        <v>2</v>
      </c>
      <c r="E123" s="77">
        <v>3037</v>
      </c>
    </row>
    <row r="124" spans="1:5" s="78" customFormat="1" ht="12">
      <c r="A124" s="76">
        <f t="shared" si="1"/>
        <v>12003</v>
      </c>
      <c r="B124" s="76">
        <v>12</v>
      </c>
      <c r="C124" s="76" t="s">
        <v>59</v>
      </c>
      <c r="D124" s="76">
        <v>3</v>
      </c>
      <c r="E124" s="77">
        <v>3037</v>
      </c>
    </row>
    <row r="125" spans="1:5" s="78" customFormat="1" ht="12">
      <c r="A125" s="76">
        <f t="shared" si="1"/>
        <v>12004</v>
      </c>
      <c r="B125" s="76">
        <v>12</v>
      </c>
      <c r="C125" s="76" t="s">
        <v>59</v>
      </c>
      <c r="D125" s="76">
        <v>4</v>
      </c>
      <c r="E125" s="77">
        <v>3037</v>
      </c>
    </row>
    <row r="126" spans="1:5" s="78" customFormat="1" ht="12">
      <c r="A126" s="76">
        <f t="shared" si="1"/>
        <v>12005</v>
      </c>
      <c r="B126" s="76">
        <v>12</v>
      </c>
      <c r="C126" s="76" t="s">
        <v>59</v>
      </c>
      <c r="D126" s="76">
        <v>5</v>
      </c>
      <c r="E126" s="77">
        <v>3142</v>
      </c>
    </row>
    <row r="127" spans="1:5" s="78" customFormat="1" ht="12">
      <c r="A127" s="76">
        <f t="shared" si="1"/>
        <v>12006</v>
      </c>
      <c r="B127" s="76">
        <v>12</v>
      </c>
      <c r="C127" s="76" t="s">
        <v>59</v>
      </c>
      <c r="D127" s="76">
        <v>6</v>
      </c>
      <c r="E127" s="77">
        <v>3037</v>
      </c>
    </row>
    <row r="128" spans="1:5" s="78" customFormat="1" ht="12">
      <c r="A128" s="76">
        <f t="shared" si="1"/>
        <v>12007</v>
      </c>
      <c r="B128" s="76">
        <v>12</v>
      </c>
      <c r="C128" s="76" t="s">
        <v>59</v>
      </c>
      <c r="D128" s="76">
        <v>7</v>
      </c>
      <c r="E128" s="77">
        <v>2932</v>
      </c>
    </row>
    <row r="129" spans="1:5" s="78" customFormat="1" ht="12">
      <c r="A129" s="76">
        <f t="shared" si="1"/>
        <v>12008</v>
      </c>
      <c r="B129" s="76">
        <v>12</v>
      </c>
      <c r="C129" s="76" t="s">
        <v>59</v>
      </c>
      <c r="D129" s="76">
        <v>8</v>
      </c>
      <c r="E129" s="77">
        <v>2723</v>
      </c>
    </row>
    <row r="130" spans="1:5" s="78" customFormat="1" ht="12">
      <c r="A130" s="76">
        <f t="shared" si="1"/>
        <v>12009</v>
      </c>
      <c r="B130" s="76">
        <v>12</v>
      </c>
      <c r="C130" s="76" t="s">
        <v>59</v>
      </c>
      <c r="D130" s="76">
        <v>9</v>
      </c>
      <c r="E130" s="77">
        <v>2723</v>
      </c>
    </row>
    <row r="131" spans="1:5" s="78" customFormat="1" ht="12">
      <c r="A131" s="76">
        <f aca="true" t="shared" si="2" ref="A131:A194">+B131*1000+D131</f>
        <v>12010</v>
      </c>
      <c r="B131" s="76">
        <v>12</v>
      </c>
      <c r="C131" s="76" t="s">
        <v>59</v>
      </c>
      <c r="D131" s="76">
        <v>10</v>
      </c>
      <c r="E131" s="77">
        <v>3037</v>
      </c>
    </row>
    <row r="132" spans="1:5" s="78" customFormat="1" ht="12">
      <c r="A132" s="76">
        <f t="shared" si="2"/>
        <v>12011</v>
      </c>
      <c r="B132" s="76">
        <v>12</v>
      </c>
      <c r="C132" s="76" t="s">
        <v>59</v>
      </c>
      <c r="D132" s="76">
        <v>11</v>
      </c>
      <c r="E132" s="77">
        <v>3037</v>
      </c>
    </row>
    <row r="133" spans="1:5" s="78" customFormat="1" ht="12">
      <c r="A133" s="76">
        <f t="shared" si="2"/>
        <v>12012</v>
      </c>
      <c r="B133" s="76">
        <v>12</v>
      </c>
      <c r="C133" s="76" t="s">
        <v>59</v>
      </c>
      <c r="D133" s="76">
        <v>12</v>
      </c>
      <c r="E133" s="77">
        <v>3142</v>
      </c>
    </row>
    <row r="134" spans="1:5" s="78" customFormat="1" ht="12">
      <c r="A134" s="76">
        <f t="shared" si="2"/>
        <v>13001</v>
      </c>
      <c r="B134" s="76">
        <v>13</v>
      </c>
      <c r="C134" s="76" t="s">
        <v>60</v>
      </c>
      <c r="D134" s="76">
        <v>1</v>
      </c>
      <c r="E134" s="77">
        <v>2069</v>
      </c>
    </row>
    <row r="135" spans="1:5" s="78" customFormat="1" ht="12">
      <c r="A135" s="76">
        <f t="shared" si="2"/>
        <v>13002</v>
      </c>
      <c r="B135" s="76">
        <v>13</v>
      </c>
      <c r="C135" s="76" t="s">
        <v>60</v>
      </c>
      <c r="D135" s="76">
        <v>2</v>
      </c>
      <c r="E135" s="77">
        <v>2069</v>
      </c>
    </row>
    <row r="136" spans="1:5" s="78" customFormat="1" ht="12">
      <c r="A136" s="76">
        <f t="shared" si="2"/>
        <v>13003</v>
      </c>
      <c r="B136" s="76">
        <v>13</v>
      </c>
      <c r="C136" s="76" t="s">
        <v>60</v>
      </c>
      <c r="D136" s="76">
        <v>3</v>
      </c>
      <c r="E136" s="77">
        <v>2069</v>
      </c>
    </row>
    <row r="137" spans="1:5" s="78" customFormat="1" ht="12">
      <c r="A137" s="76">
        <f t="shared" si="2"/>
        <v>13004</v>
      </c>
      <c r="B137" s="76">
        <v>13</v>
      </c>
      <c r="C137" s="76" t="s">
        <v>60</v>
      </c>
      <c r="D137" s="76">
        <v>4</v>
      </c>
      <c r="E137" s="77">
        <v>2069</v>
      </c>
    </row>
    <row r="138" spans="1:5" s="78" customFormat="1" ht="12">
      <c r="A138" s="76">
        <f t="shared" si="2"/>
        <v>13005</v>
      </c>
      <c r="B138" s="76">
        <v>13</v>
      </c>
      <c r="C138" s="76" t="s">
        <v>60</v>
      </c>
      <c r="D138" s="76">
        <v>5</v>
      </c>
      <c r="E138" s="77">
        <v>2069</v>
      </c>
    </row>
    <row r="139" spans="1:5" s="78" customFormat="1" ht="12">
      <c r="A139" s="76">
        <f t="shared" si="2"/>
        <v>13006</v>
      </c>
      <c r="B139" s="76">
        <v>13</v>
      </c>
      <c r="C139" s="76" t="s">
        <v>60</v>
      </c>
      <c r="D139" s="76">
        <v>6</v>
      </c>
      <c r="E139" s="77">
        <v>2069</v>
      </c>
    </row>
    <row r="140" spans="1:5" s="78" customFormat="1" ht="12">
      <c r="A140" s="76">
        <f t="shared" si="2"/>
        <v>13007</v>
      </c>
      <c r="B140" s="76">
        <v>13</v>
      </c>
      <c r="C140" s="76" t="s">
        <v>60</v>
      </c>
      <c r="D140" s="76">
        <v>7</v>
      </c>
      <c r="E140" s="77">
        <v>2069</v>
      </c>
    </row>
    <row r="141" spans="1:5" s="78" customFormat="1" ht="12">
      <c r="A141" s="76">
        <f t="shared" si="2"/>
        <v>13008</v>
      </c>
      <c r="B141" s="76">
        <v>13</v>
      </c>
      <c r="C141" s="76" t="s">
        <v>60</v>
      </c>
      <c r="D141" s="76">
        <v>8</v>
      </c>
      <c r="E141" s="77">
        <v>2069</v>
      </c>
    </row>
    <row r="142" spans="1:5" s="78" customFormat="1" ht="12">
      <c r="A142" s="76">
        <f t="shared" si="2"/>
        <v>13009</v>
      </c>
      <c r="B142" s="76">
        <v>13</v>
      </c>
      <c r="C142" s="76" t="s">
        <v>60</v>
      </c>
      <c r="D142" s="76">
        <v>9</v>
      </c>
      <c r="E142" s="77">
        <v>2069</v>
      </c>
    </row>
    <row r="143" spans="1:5" s="78" customFormat="1" ht="12">
      <c r="A143" s="76">
        <f t="shared" si="2"/>
        <v>14001</v>
      </c>
      <c r="B143" s="76">
        <v>14</v>
      </c>
      <c r="C143" s="76" t="s">
        <v>61</v>
      </c>
      <c r="D143" s="76">
        <v>1</v>
      </c>
      <c r="E143" s="77">
        <v>3545</v>
      </c>
    </row>
    <row r="144" spans="1:5" s="78" customFormat="1" ht="12">
      <c r="A144" s="76">
        <f t="shared" si="2"/>
        <v>14002</v>
      </c>
      <c r="B144" s="76">
        <v>14</v>
      </c>
      <c r="C144" s="76" t="s">
        <v>61</v>
      </c>
      <c r="D144" s="76">
        <v>2</v>
      </c>
      <c r="E144" s="77">
        <v>3545</v>
      </c>
    </row>
    <row r="145" spans="1:5" s="78" customFormat="1" ht="12">
      <c r="A145" s="76">
        <f t="shared" si="2"/>
        <v>14003</v>
      </c>
      <c r="B145" s="76">
        <v>14</v>
      </c>
      <c r="C145" s="76" t="s">
        <v>61</v>
      </c>
      <c r="D145" s="76">
        <v>3</v>
      </c>
      <c r="E145" s="77">
        <v>3545</v>
      </c>
    </row>
    <row r="146" spans="1:5" s="78" customFormat="1" ht="12">
      <c r="A146" s="76">
        <f t="shared" si="2"/>
        <v>14004</v>
      </c>
      <c r="B146" s="76">
        <v>14</v>
      </c>
      <c r="C146" s="76" t="s">
        <v>61</v>
      </c>
      <c r="D146" s="76">
        <v>4</v>
      </c>
      <c r="E146" s="77">
        <v>3545</v>
      </c>
    </row>
    <row r="147" spans="1:5" s="78" customFormat="1" ht="12">
      <c r="A147" s="76">
        <f t="shared" si="2"/>
        <v>15001</v>
      </c>
      <c r="B147" s="76">
        <v>15</v>
      </c>
      <c r="C147" s="76" t="s">
        <v>62</v>
      </c>
      <c r="D147" s="76">
        <v>1</v>
      </c>
      <c r="E147" s="77">
        <v>2470</v>
      </c>
    </row>
    <row r="148" spans="1:5" s="78" customFormat="1" ht="12">
      <c r="A148" s="76">
        <f t="shared" si="2"/>
        <v>15002</v>
      </c>
      <c r="B148" s="76">
        <v>15</v>
      </c>
      <c r="C148" s="76" t="s">
        <v>62</v>
      </c>
      <c r="D148" s="76">
        <v>2</v>
      </c>
      <c r="E148" s="77">
        <v>2470</v>
      </c>
    </row>
    <row r="149" spans="1:5" s="78" customFormat="1" ht="12">
      <c r="A149" s="76">
        <f t="shared" si="2"/>
        <v>15003</v>
      </c>
      <c r="B149" s="76">
        <v>15</v>
      </c>
      <c r="C149" s="76" t="s">
        <v>62</v>
      </c>
      <c r="D149" s="76">
        <v>3</v>
      </c>
      <c r="E149" s="77">
        <v>2470</v>
      </c>
    </row>
    <row r="150" spans="1:5" s="78" customFormat="1" ht="12">
      <c r="A150" s="76">
        <f t="shared" si="2"/>
        <v>15004</v>
      </c>
      <c r="B150" s="76">
        <v>15</v>
      </c>
      <c r="C150" s="76" t="s">
        <v>62</v>
      </c>
      <c r="D150" s="76">
        <v>4</v>
      </c>
      <c r="E150" s="77">
        <v>2470</v>
      </c>
    </row>
    <row r="151" spans="1:5" s="78" customFormat="1" ht="12">
      <c r="A151" s="76">
        <f t="shared" si="2"/>
        <v>15005</v>
      </c>
      <c r="B151" s="76">
        <v>15</v>
      </c>
      <c r="C151" s="76" t="s">
        <v>62</v>
      </c>
      <c r="D151" s="76">
        <v>5</v>
      </c>
      <c r="E151" s="77">
        <v>2385</v>
      </c>
    </row>
    <row r="152" spans="1:5" s="78" customFormat="1" ht="12">
      <c r="A152" s="76">
        <f t="shared" si="2"/>
        <v>15006</v>
      </c>
      <c r="B152" s="76">
        <v>15</v>
      </c>
      <c r="C152" s="76" t="s">
        <v>62</v>
      </c>
      <c r="D152" s="76">
        <v>6</v>
      </c>
      <c r="E152" s="77">
        <v>2385</v>
      </c>
    </row>
    <row r="153" spans="1:5" s="78" customFormat="1" ht="12">
      <c r="A153" s="76">
        <f t="shared" si="2"/>
        <v>15007</v>
      </c>
      <c r="B153" s="76">
        <v>15</v>
      </c>
      <c r="C153" s="76" t="s">
        <v>62</v>
      </c>
      <c r="D153" s="76">
        <v>7</v>
      </c>
      <c r="E153" s="77">
        <v>2385</v>
      </c>
    </row>
    <row r="154" spans="1:5" s="78" customFormat="1" ht="12">
      <c r="A154" s="76">
        <f t="shared" si="2"/>
        <v>15008</v>
      </c>
      <c r="B154" s="76">
        <v>15</v>
      </c>
      <c r="C154" s="76" t="s">
        <v>62</v>
      </c>
      <c r="D154" s="76">
        <v>8</v>
      </c>
      <c r="E154" s="77">
        <v>2385</v>
      </c>
    </row>
    <row r="155" spans="1:5" s="78" customFormat="1" ht="12">
      <c r="A155" s="76">
        <f t="shared" si="2"/>
        <v>16001</v>
      </c>
      <c r="B155" s="76">
        <v>16</v>
      </c>
      <c r="C155" s="76" t="s">
        <v>63</v>
      </c>
      <c r="D155" s="76">
        <v>1</v>
      </c>
      <c r="E155" s="77">
        <v>2289</v>
      </c>
    </row>
    <row r="156" spans="1:5" s="78" customFormat="1" ht="12">
      <c r="A156" s="76">
        <f t="shared" si="2"/>
        <v>16002</v>
      </c>
      <c r="B156" s="76">
        <v>16</v>
      </c>
      <c r="C156" s="76" t="s">
        <v>63</v>
      </c>
      <c r="D156" s="76">
        <v>2</v>
      </c>
      <c r="E156" s="77">
        <v>2289</v>
      </c>
    </row>
    <row r="157" spans="1:5" s="78" customFormat="1" ht="12">
      <c r="A157" s="76">
        <f t="shared" si="2"/>
        <v>16003</v>
      </c>
      <c r="B157" s="76">
        <v>16</v>
      </c>
      <c r="C157" s="76" t="s">
        <v>63</v>
      </c>
      <c r="D157" s="76">
        <v>3</v>
      </c>
      <c r="E157" s="77">
        <v>2358</v>
      </c>
    </row>
    <row r="158" spans="1:5" s="78" customFormat="1" ht="12">
      <c r="A158" s="76">
        <f t="shared" si="2"/>
        <v>16004</v>
      </c>
      <c r="B158" s="76">
        <v>16</v>
      </c>
      <c r="C158" s="76" t="s">
        <v>63</v>
      </c>
      <c r="D158" s="76">
        <v>4</v>
      </c>
      <c r="E158" s="77">
        <v>2081</v>
      </c>
    </row>
    <row r="159" spans="1:5" s="78" customFormat="1" ht="12">
      <c r="A159" s="76">
        <f t="shared" si="2"/>
        <v>16005</v>
      </c>
      <c r="B159" s="76">
        <v>16</v>
      </c>
      <c r="C159" s="76" t="s">
        <v>63</v>
      </c>
      <c r="D159" s="76">
        <v>5</v>
      </c>
      <c r="E159" s="77">
        <v>2081</v>
      </c>
    </row>
    <row r="160" spans="1:5" s="78" customFormat="1" ht="12">
      <c r="A160" s="76">
        <f t="shared" si="2"/>
        <v>16006</v>
      </c>
      <c r="B160" s="76">
        <v>16</v>
      </c>
      <c r="C160" s="76" t="s">
        <v>63</v>
      </c>
      <c r="D160" s="76">
        <v>6</v>
      </c>
      <c r="E160" s="77">
        <v>2012</v>
      </c>
    </row>
    <row r="161" spans="1:5" s="78" customFormat="1" ht="12">
      <c r="A161" s="76">
        <f t="shared" si="2"/>
        <v>16007</v>
      </c>
      <c r="B161" s="76">
        <v>16</v>
      </c>
      <c r="C161" s="76" t="s">
        <v>63</v>
      </c>
      <c r="D161" s="76">
        <v>7</v>
      </c>
      <c r="E161" s="77">
        <v>2081</v>
      </c>
    </row>
    <row r="162" spans="1:5" s="78" customFormat="1" ht="12">
      <c r="A162" s="76">
        <f t="shared" si="2"/>
        <v>16008</v>
      </c>
      <c r="B162" s="76">
        <v>16</v>
      </c>
      <c r="C162" s="76" t="s">
        <v>63</v>
      </c>
      <c r="D162" s="76">
        <v>8</v>
      </c>
      <c r="E162" s="77">
        <v>2289</v>
      </c>
    </row>
    <row r="163" spans="1:5" s="78" customFormat="1" ht="12">
      <c r="A163" s="76">
        <f t="shared" si="2"/>
        <v>16009</v>
      </c>
      <c r="B163" s="76">
        <v>16</v>
      </c>
      <c r="C163" s="76" t="s">
        <v>63</v>
      </c>
      <c r="D163" s="76">
        <v>9</v>
      </c>
      <c r="E163" s="77">
        <v>2081</v>
      </c>
    </row>
    <row r="164" spans="1:5" s="78" customFormat="1" ht="12">
      <c r="A164" s="76">
        <f t="shared" si="2"/>
        <v>16010</v>
      </c>
      <c r="B164" s="76">
        <v>16</v>
      </c>
      <c r="C164" s="76" t="s">
        <v>63</v>
      </c>
      <c r="D164" s="76">
        <v>10</v>
      </c>
      <c r="E164" s="77">
        <v>2289</v>
      </c>
    </row>
    <row r="165" spans="1:5" s="78" customFormat="1" ht="12">
      <c r="A165" s="76">
        <f t="shared" si="2"/>
        <v>16011</v>
      </c>
      <c r="B165" s="76">
        <v>16</v>
      </c>
      <c r="C165" s="76" t="s">
        <v>63</v>
      </c>
      <c r="D165" s="76">
        <v>11</v>
      </c>
      <c r="E165" s="77">
        <v>2358</v>
      </c>
    </row>
    <row r="166" spans="1:5" s="78" customFormat="1" ht="12">
      <c r="A166" s="76">
        <f t="shared" si="2"/>
        <v>17001</v>
      </c>
      <c r="B166" s="76">
        <v>17</v>
      </c>
      <c r="C166" s="76" t="s">
        <v>64</v>
      </c>
      <c r="D166" s="76">
        <v>1</v>
      </c>
      <c r="E166" s="77">
        <v>1612</v>
      </c>
    </row>
    <row r="167" spans="1:5" s="78" customFormat="1" ht="12">
      <c r="A167" s="76">
        <f t="shared" si="2"/>
        <v>17002</v>
      </c>
      <c r="B167" s="76">
        <v>17</v>
      </c>
      <c r="C167" s="76" t="s">
        <v>64</v>
      </c>
      <c r="D167" s="76">
        <v>2</v>
      </c>
      <c r="E167" s="77">
        <v>1834</v>
      </c>
    </row>
    <row r="168" spans="1:5" s="78" customFormat="1" ht="12">
      <c r="A168" s="76">
        <f t="shared" si="2"/>
        <v>17003</v>
      </c>
      <c r="B168" s="76">
        <v>17</v>
      </c>
      <c r="C168" s="76" t="s">
        <v>64</v>
      </c>
      <c r="D168" s="76">
        <v>3</v>
      </c>
      <c r="E168" s="77">
        <v>1612</v>
      </c>
    </row>
    <row r="169" spans="1:5" s="78" customFormat="1" ht="12">
      <c r="A169" s="76">
        <f t="shared" si="2"/>
        <v>17004</v>
      </c>
      <c r="B169" s="76">
        <v>17</v>
      </c>
      <c r="C169" s="76" t="s">
        <v>64</v>
      </c>
      <c r="D169" s="76">
        <v>4</v>
      </c>
      <c r="E169" s="77">
        <v>1612</v>
      </c>
    </row>
    <row r="170" spans="1:5" s="78" customFormat="1" ht="12">
      <c r="A170" s="76">
        <f t="shared" si="2"/>
        <v>17005</v>
      </c>
      <c r="B170" s="76">
        <v>17</v>
      </c>
      <c r="C170" s="76" t="s">
        <v>64</v>
      </c>
      <c r="D170" s="76">
        <v>5</v>
      </c>
      <c r="E170" s="77">
        <v>1612</v>
      </c>
    </row>
    <row r="171" spans="1:5" s="78" customFormat="1" ht="12">
      <c r="A171" s="76">
        <f t="shared" si="2"/>
        <v>17006</v>
      </c>
      <c r="B171" s="76">
        <v>17</v>
      </c>
      <c r="C171" s="76" t="s">
        <v>64</v>
      </c>
      <c r="D171" s="76">
        <v>6</v>
      </c>
      <c r="E171" s="77">
        <v>1612</v>
      </c>
    </row>
    <row r="172" spans="1:5" s="78" customFormat="1" ht="12">
      <c r="A172" s="76">
        <f t="shared" si="2"/>
        <v>17007</v>
      </c>
      <c r="B172" s="76">
        <v>17</v>
      </c>
      <c r="C172" s="76" t="s">
        <v>64</v>
      </c>
      <c r="D172" s="76">
        <v>7</v>
      </c>
      <c r="E172" s="77">
        <v>1667</v>
      </c>
    </row>
    <row r="173" spans="1:5" s="78" customFormat="1" ht="12">
      <c r="A173" s="76">
        <f t="shared" si="2"/>
        <v>17008</v>
      </c>
      <c r="B173" s="76">
        <v>17</v>
      </c>
      <c r="C173" s="76" t="s">
        <v>64</v>
      </c>
      <c r="D173" s="76">
        <v>8</v>
      </c>
      <c r="E173" s="77">
        <v>1667</v>
      </c>
    </row>
    <row r="174" spans="1:5" s="78" customFormat="1" ht="12">
      <c r="A174" s="76">
        <f t="shared" si="2"/>
        <v>17009</v>
      </c>
      <c r="B174" s="76">
        <v>17</v>
      </c>
      <c r="C174" s="76" t="s">
        <v>64</v>
      </c>
      <c r="D174" s="76">
        <v>9</v>
      </c>
      <c r="E174" s="77">
        <v>1612</v>
      </c>
    </row>
    <row r="175" spans="1:5" s="78" customFormat="1" ht="12">
      <c r="A175" s="76">
        <f t="shared" si="2"/>
        <v>17010</v>
      </c>
      <c r="B175" s="76">
        <v>17</v>
      </c>
      <c r="C175" s="76" t="s">
        <v>64</v>
      </c>
      <c r="D175" s="76">
        <v>10</v>
      </c>
      <c r="E175" s="77">
        <v>1667</v>
      </c>
    </row>
    <row r="176" spans="1:5" s="78" customFormat="1" ht="12">
      <c r="A176" s="76">
        <f t="shared" si="2"/>
        <v>18001</v>
      </c>
      <c r="B176" s="76">
        <v>18</v>
      </c>
      <c r="C176" s="76" t="s">
        <v>65</v>
      </c>
      <c r="D176" s="76">
        <v>1</v>
      </c>
      <c r="E176" s="77">
        <v>4287</v>
      </c>
    </row>
    <row r="177" spans="1:5" s="78" customFormat="1" ht="12">
      <c r="A177" s="76">
        <f t="shared" si="2"/>
        <v>18002</v>
      </c>
      <c r="B177" s="76">
        <v>18</v>
      </c>
      <c r="C177" s="76" t="s">
        <v>65</v>
      </c>
      <c r="D177" s="76">
        <v>2</v>
      </c>
      <c r="E177" s="77">
        <v>4287</v>
      </c>
    </row>
    <row r="178" spans="1:5" s="78" customFormat="1" ht="12">
      <c r="A178" s="76">
        <f t="shared" si="2"/>
        <v>18003</v>
      </c>
      <c r="B178" s="76">
        <v>18</v>
      </c>
      <c r="C178" s="76" t="s">
        <v>65</v>
      </c>
      <c r="D178" s="76">
        <v>3</v>
      </c>
      <c r="E178" s="77">
        <v>3782</v>
      </c>
    </row>
    <row r="179" spans="1:5" s="78" customFormat="1" ht="12">
      <c r="A179" s="76">
        <f t="shared" si="2"/>
        <v>18004</v>
      </c>
      <c r="B179" s="76">
        <v>18</v>
      </c>
      <c r="C179" s="76" t="s">
        <v>65</v>
      </c>
      <c r="D179" s="76">
        <v>4</v>
      </c>
      <c r="E179" s="77">
        <v>3782</v>
      </c>
    </row>
    <row r="180" spans="1:5" s="78" customFormat="1" ht="12">
      <c r="A180" s="76">
        <f t="shared" si="2"/>
        <v>18005</v>
      </c>
      <c r="B180" s="76">
        <v>18</v>
      </c>
      <c r="C180" s="76" t="s">
        <v>65</v>
      </c>
      <c r="D180" s="76">
        <v>5</v>
      </c>
      <c r="E180" s="77">
        <v>3782</v>
      </c>
    </row>
    <row r="181" spans="1:5" s="78" customFormat="1" ht="12">
      <c r="A181" s="76">
        <f t="shared" si="2"/>
        <v>18006</v>
      </c>
      <c r="B181" s="76">
        <v>18</v>
      </c>
      <c r="C181" s="76" t="s">
        <v>65</v>
      </c>
      <c r="D181" s="76">
        <v>6</v>
      </c>
      <c r="E181" s="77">
        <v>3782</v>
      </c>
    </row>
    <row r="182" spans="1:5" s="78" customFormat="1" ht="12">
      <c r="A182" s="76">
        <f t="shared" si="2"/>
        <v>18007</v>
      </c>
      <c r="B182" s="76">
        <v>18</v>
      </c>
      <c r="C182" s="76" t="s">
        <v>65</v>
      </c>
      <c r="D182" s="76">
        <v>7</v>
      </c>
      <c r="E182" s="77">
        <v>3782</v>
      </c>
    </row>
    <row r="183" spans="1:5" s="78" customFormat="1" ht="12">
      <c r="A183" s="76">
        <f t="shared" si="2"/>
        <v>18008</v>
      </c>
      <c r="B183" s="76">
        <v>18</v>
      </c>
      <c r="C183" s="76" t="s">
        <v>65</v>
      </c>
      <c r="D183" s="76">
        <v>8</v>
      </c>
      <c r="E183" s="77">
        <v>3782</v>
      </c>
    </row>
    <row r="184" spans="1:5" s="78" customFormat="1" ht="12">
      <c r="A184" s="76">
        <f t="shared" si="2"/>
        <v>19001</v>
      </c>
      <c r="B184" s="76">
        <v>19</v>
      </c>
      <c r="C184" s="76" t="s">
        <v>66</v>
      </c>
      <c r="D184" s="76">
        <v>1</v>
      </c>
      <c r="E184" s="77">
        <v>1720</v>
      </c>
    </row>
    <row r="185" spans="1:5" s="78" customFormat="1" ht="12">
      <c r="A185" s="76">
        <f t="shared" si="2"/>
        <v>19002</v>
      </c>
      <c r="B185" s="76">
        <v>19</v>
      </c>
      <c r="C185" s="76" t="s">
        <v>66</v>
      </c>
      <c r="D185" s="76">
        <v>2</v>
      </c>
      <c r="E185" s="77">
        <v>1720</v>
      </c>
    </row>
    <row r="186" spans="1:5" s="78" customFormat="1" ht="12">
      <c r="A186" s="76">
        <f t="shared" si="2"/>
        <v>19003</v>
      </c>
      <c r="B186" s="76">
        <v>19</v>
      </c>
      <c r="C186" s="76" t="s">
        <v>66</v>
      </c>
      <c r="D186" s="76">
        <v>3</v>
      </c>
      <c r="E186" s="77">
        <v>1542</v>
      </c>
    </row>
    <row r="187" spans="1:5" s="78" customFormat="1" ht="12">
      <c r="A187" s="76">
        <f t="shared" si="2"/>
        <v>19004</v>
      </c>
      <c r="B187" s="76">
        <v>19</v>
      </c>
      <c r="C187" s="76" t="s">
        <v>66</v>
      </c>
      <c r="D187" s="76">
        <v>4</v>
      </c>
      <c r="E187" s="77">
        <v>1424</v>
      </c>
    </row>
    <row r="188" spans="1:5" s="78" customFormat="1" ht="12">
      <c r="A188" s="76">
        <f t="shared" si="2"/>
        <v>19005</v>
      </c>
      <c r="B188" s="76">
        <v>19</v>
      </c>
      <c r="C188" s="76" t="s">
        <v>66</v>
      </c>
      <c r="D188" s="76">
        <v>5</v>
      </c>
      <c r="E188" s="77">
        <v>1661</v>
      </c>
    </row>
    <row r="189" spans="1:5" s="78" customFormat="1" ht="12">
      <c r="A189" s="76">
        <f t="shared" si="2"/>
        <v>19006</v>
      </c>
      <c r="B189" s="76">
        <v>19</v>
      </c>
      <c r="C189" s="76" t="s">
        <v>66</v>
      </c>
      <c r="D189" s="76">
        <v>6</v>
      </c>
      <c r="E189" s="77">
        <v>1720</v>
      </c>
    </row>
    <row r="190" spans="1:5" s="78" customFormat="1" ht="12">
      <c r="A190" s="76">
        <f t="shared" si="2"/>
        <v>19007</v>
      </c>
      <c r="B190" s="76">
        <v>19</v>
      </c>
      <c r="C190" s="76" t="s">
        <v>66</v>
      </c>
      <c r="D190" s="76">
        <v>7</v>
      </c>
      <c r="E190" s="77">
        <v>1720</v>
      </c>
    </row>
    <row r="191" spans="1:5" s="78" customFormat="1" ht="12">
      <c r="A191" s="76">
        <f t="shared" si="2"/>
        <v>19008</v>
      </c>
      <c r="B191" s="76">
        <v>19</v>
      </c>
      <c r="C191" s="76" t="s">
        <v>66</v>
      </c>
      <c r="D191" s="76">
        <v>8</v>
      </c>
      <c r="E191" s="77">
        <v>1720</v>
      </c>
    </row>
    <row r="192" spans="1:5" s="78" customFormat="1" ht="12">
      <c r="A192" s="76">
        <f t="shared" si="2"/>
        <v>19009</v>
      </c>
      <c r="B192" s="76">
        <v>19</v>
      </c>
      <c r="C192" s="76" t="s">
        <v>66</v>
      </c>
      <c r="D192" s="76">
        <v>9</v>
      </c>
      <c r="E192" s="77">
        <v>1720</v>
      </c>
    </row>
    <row r="193" spans="1:5" s="78" customFormat="1" ht="12">
      <c r="A193" s="76">
        <f t="shared" si="2"/>
        <v>19010</v>
      </c>
      <c r="B193" s="76">
        <v>19</v>
      </c>
      <c r="C193" s="76" t="s">
        <v>66</v>
      </c>
      <c r="D193" s="76">
        <v>10</v>
      </c>
      <c r="E193" s="77">
        <v>1720</v>
      </c>
    </row>
    <row r="194" spans="1:5" s="78" customFormat="1" ht="12">
      <c r="A194" s="76">
        <f t="shared" si="2"/>
        <v>19011</v>
      </c>
      <c r="B194" s="76">
        <v>19</v>
      </c>
      <c r="C194" s="76" t="s">
        <v>66</v>
      </c>
      <c r="D194" s="76">
        <v>11</v>
      </c>
      <c r="E194" s="77">
        <v>1720</v>
      </c>
    </row>
    <row r="195" spans="1:5" s="78" customFormat="1" ht="12">
      <c r="A195" s="76">
        <f aca="true" t="shared" si="3" ref="A195:A258">+B195*1000+D195</f>
        <v>19012</v>
      </c>
      <c r="B195" s="76">
        <v>19</v>
      </c>
      <c r="C195" s="76" t="s">
        <v>66</v>
      </c>
      <c r="D195" s="76">
        <v>12</v>
      </c>
      <c r="E195" s="77">
        <v>1661</v>
      </c>
    </row>
    <row r="196" spans="1:5" s="78" customFormat="1" ht="12">
      <c r="A196" s="76">
        <f t="shared" si="3"/>
        <v>20001</v>
      </c>
      <c r="B196" s="76">
        <v>20</v>
      </c>
      <c r="C196" s="76" t="s">
        <v>67</v>
      </c>
      <c r="D196" s="76">
        <v>1</v>
      </c>
      <c r="E196" s="77">
        <v>1583</v>
      </c>
    </row>
    <row r="197" spans="1:5" s="78" customFormat="1" ht="12">
      <c r="A197" s="76">
        <f t="shared" si="3"/>
        <v>20002</v>
      </c>
      <c r="B197" s="76">
        <v>20</v>
      </c>
      <c r="C197" s="76" t="s">
        <v>67</v>
      </c>
      <c r="D197" s="76">
        <v>2</v>
      </c>
      <c r="E197" s="77">
        <v>1583</v>
      </c>
    </row>
    <row r="198" spans="1:5" s="78" customFormat="1" ht="12">
      <c r="A198" s="76">
        <f t="shared" si="3"/>
        <v>20003</v>
      </c>
      <c r="B198" s="76">
        <v>20</v>
      </c>
      <c r="C198" s="76" t="s">
        <v>67</v>
      </c>
      <c r="D198" s="76">
        <v>3</v>
      </c>
      <c r="E198" s="77">
        <v>1583</v>
      </c>
    </row>
    <row r="199" spans="1:5" s="78" customFormat="1" ht="12">
      <c r="A199" s="76">
        <f t="shared" si="3"/>
        <v>20004</v>
      </c>
      <c r="B199" s="76">
        <v>20</v>
      </c>
      <c r="C199" s="76" t="s">
        <v>67</v>
      </c>
      <c r="D199" s="76">
        <v>4</v>
      </c>
      <c r="E199" s="77">
        <v>1583</v>
      </c>
    </row>
    <row r="200" spans="1:5" s="78" customFormat="1" ht="12">
      <c r="A200" s="76">
        <f t="shared" si="3"/>
        <v>20005</v>
      </c>
      <c r="B200" s="76">
        <v>20</v>
      </c>
      <c r="C200" s="76" t="s">
        <v>67</v>
      </c>
      <c r="D200" s="76">
        <v>5</v>
      </c>
      <c r="E200" s="77">
        <v>1470</v>
      </c>
    </row>
    <row r="201" spans="1:5" s="78" customFormat="1" ht="12">
      <c r="A201" s="76">
        <f t="shared" si="3"/>
        <v>20006</v>
      </c>
      <c r="B201" s="76">
        <v>20</v>
      </c>
      <c r="C201" s="76" t="s">
        <v>67</v>
      </c>
      <c r="D201" s="76">
        <v>6</v>
      </c>
      <c r="E201" s="77">
        <v>1470</v>
      </c>
    </row>
    <row r="202" spans="1:5" s="78" customFormat="1" ht="12">
      <c r="A202" s="76">
        <f t="shared" si="3"/>
        <v>20007</v>
      </c>
      <c r="B202" s="76">
        <v>20</v>
      </c>
      <c r="C202" s="76" t="s">
        <v>67</v>
      </c>
      <c r="D202" s="76">
        <v>7</v>
      </c>
      <c r="E202" s="77">
        <v>1470</v>
      </c>
    </row>
    <row r="203" spans="1:5" s="78" customFormat="1" ht="12">
      <c r="A203" s="76">
        <f t="shared" si="3"/>
        <v>20008</v>
      </c>
      <c r="B203" s="76">
        <v>20</v>
      </c>
      <c r="C203" s="76" t="s">
        <v>67</v>
      </c>
      <c r="D203" s="76">
        <v>8</v>
      </c>
      <c r="E203" s="77">
        <v>1470</v>
      </c>
    </row>
    <row r="204" spans="1:5" s="78" customFormat="1" ht="12">
      <c r="A204" s="76">
        <f t="shared" si="3"/>
        <v>20009</v>
      </c>
      <c r="B204" s="76">
        <v>20</v>
      </c>
      <c r="C204" s="76" t="s">
        <v>67</v>
      </c>
      <c r="D204" s="76">
        <v>9</v>
      </c>
      <c r="E204" s="77">
        <v>1470</v>
      </c>
    </row>
    <row r="205" spans="1:5" s="78" customFormat="1" ht="12">
      <c r="A205" s="76">
        <f t="shared" si="3"/>
        <v>20010</v>
      </c>
      <c r="B205" s="76">
        <v>20</v>
      </c>
      <c r="C205" s="76" t="s">
        <v>67</v>
      </c>
      <c r="D205" s="76">
        <v>10</v>
      </c>
      <c r="E205" s="77">
        <v>1583</v>
      </c>
    </row>
    <row r="206" spans="1:5" s="78" customFormat="1" ht="12">
      <c r="A206" s="76">
        <f t="shared" si="3"/>
        <v>20011</v>
      </c>
      <c r="B206" s="76">
        <v>20</v>
      </c>
      <c r="C206" s="76" t="s">
        <v>67</v>
      </c>
      <c r="D206" s="76">
        <v>11</v>
      </c>
      <c r="E206" s="77">
        <v>1583</v>
      </c>
    </row>
    <row r="207" spans="1:5" s="78" customFormat="1" ht="12">
      <c r="A207" s="76">
        <f t="shared" si="3"/>
        <v>20012</v>
      </c>
      <c r="B207" s="76">
        <v>20</v>
      </c>
      <c r="C207" s="76" t="s">
        <v>67</v>
      </c>
      <c r="D207" s="76">
        <v>12</v>
      </c>
      <c r="E207" s="77">
        <v>1470</v>
      </c>
    </row>
    <row r="208" spans="1:5" s="78" customFormat="1" ht="12">
      <c r="A208" s="76">
        <f t="shared" si="3"/>
        <v>21001</v>
      </c>
      <c r="B208" s="76">
        <v>21</v>
      </c>
      <c r="C208" s="76" t="s">
        <v>68</v>
      </c>
      <c r="D208" s="76">
        <v>1</v>
      </c>
      <c r="E208" s="77">
        <v>4646</v>
      </c>
    </row>
    <row r="209" spans="1:5" s="78" customFormat="1" ht="12">
      <c r="A209" s="76">
        <f t="shared" si="3"/>
        <v>21002</v>
      </c>
      <c r="B209" s="76">
        <v>21</v>
      </c>
      <c r="C209" s="76" t="s">
        <v>68</v>
      </c>
      <c r="D209" s="76">
        <v>2</v>
      </c>
      <c r="E209" s="77">
        <v>4646</v>
      </c>
    </row>
    <row r="210" spans="1:5" s="78" customFormat="1" ht="12">
      <c r="A210" s="76">
        <f t="shared" si="3"/>
        <v>21003</v>
      </c>
      <c r="B210" s="76">
        <v>21</v>
      </c>
      <c r="C210" s="76" t="s">
        <v>68</v>
      </c>
      <c r="D210" s="76">
        <v>3</v>
      </c>
      <c r="E210" s="77">
        <v>4646</v>
      </c>
    </row>
    <row r="211" spans="1:5" s="78" customFormat="1" ht="12">
      <c r="A211" s="76">
        <f t="shared" si="3"/>
        <v>21004</v>
      </c>
      <c r="B211" s="76">
        <v>21</v>
      </c>
      <c r="C211" s="76" t="s">
        <v>68</v>
      </c>
      <c r="D211" s="76">
        <v>4</v>
      </c>
      <c r="E211" s="77">
        <v>4646</v>
      </c>
    </row>
    <row r="212" spans="1:5" s="78" customFormat="1" ht="12">
      <c r="A212" s="76">
        <f t="shared" si="3"/>
        <v>21005</v>
      </c>
      <c r="B212" s="76">
        <v>21</v>
      </c>
      <c r="C212" s="76" t="s">
        <v>68</v>
      </c>
      <c r="D212" s="76">
        <v>5</v>
      </c>
      <c r="E212" s="77">
        <v>4259</v>
      </c>
    </row>
    <row r="213" spans="1:5" s="78" customFormat="1" ht="12">
      <c r="A213" s="76">
        <f t="shared" si="3"/>
        <v>22002</v>
      </c>
      <c r="B213" s="76">
        <v>22</v>
      </c>
      <c r="C213" s="76" t="s">
        <v>69</v>
      </c>
      <c r="D213" s="76">
        <v>2</v>
      </c>
      <c r="E213" s="77">
        <v>1385</v>
      </c>
    </row>
    <row r="214" spans="1:5" s="78" customFormat="1" ht="12">
      <c r="A214" s="76">
        <f t="shared" si="3"/>
        <v>22003</v>
      </c>
      <c r="B214" s="76">
        <v>22</v>
      </c>
      <c r="C214" s="76" t="s">
        <v>69</v>
      </c>
      <c r="D214" s="76">
        <v>3</v>
      </c>
      <c r="E214" s="77">
        <v>1435</v>
      </c>
    </row>
    <row r="215" spans="1:5" s="78" customFormat="1" ht="12">
      <c r="A215" s="76">
        <f t="shared" si="3"/>
        <v>22004</v>
      </c>
      <c r="B215" s="76">
        <v>22</v>
      </c>
      <c r="C215" s="76" t="s">
        <v>69</v>
      </c>
      <c r="D215" s="76">
        <v>4</v>
      </c>
      <c r="E215" s="77">
        <v>1385</v>
      </c>
    </row>
    <row r="216" spans="1:5" s="78" customFormat="1" ht="12">
      <c r="A216" s="76">
        <f t="shared" si="3"/>
        <v>22005</v>
      </c>
      <c r="B216" s="76">
        <v>22</v>
      </c>
      <c r="C216" s="76" t="s">
        <v>69</v>
      </c>
      <c r="D216" s="76">
        <v>5</v>
      </c>
      <c r="E216" s="77">
        <v>1385</v>
      </c>
    </row>
    <row r="217" spans="1:5" s="78" customFormat="1" ht="12">
      <c r="A217" s="76">
        <f t="shared" si="3"/>
        <v>22006</v>
      </c>
      <c r="B217" s="76">
        <v>22</v>
      </c>
      <c r="C217" s="76" t="s">
        <v>69</v>
      </c>
      <c r="D217" s="76">
        <v>6</v>
      </c>
      <c r="E217" s="77">
        <v>1385</v>
      </c>
    </row>
    <row r="218" spans="1:5" s="78" customFormat="1" ht="12">
      <c r="A218" s="76">
        <f t="shared" si="3"/>
        <v>22007</v>
      </c>
      <c r="B218" s="76">
        <v>22</v>
      </c>
      <c r="C218" s="76" t="s">
        <v>69</v>
      </c>
      <c r="D218" s="76">
        <v>7</v>
      </c>
      <c r="E218" s="77">
        <v>1385</v>
      </c>
    </row>
    <row r="219" spans="1:5" s="78" customFormat="1" ht="12">
      <c r="A219" s="76">
        <f t="shared" si="3"/>
        <v>22008</v>
      </c>
      <c r="B219" s="76">
        <v>22</v>
      </c>
      <c r="C219" s="76" t="s">
        <v>69</v>
      </c>
      <c r="D219" s="76">
        <v>8</v>
      </c>
      <c r="E219" s="77">
        <v>1435</v>
      </c>
    </row>
    <row r="220" spans="1:5" s="78" customFormat="1" ht="12">
      <c r="A220" s="76">
        <f t="shared" si="3"/>
        <v>22009</v>
      </c>
      <c r="B220" s="76">
        <v>22</v>
      </c>
      <c r="C220" s="76" t="s">
        <v>69</v>
      </c>
      <c r="D220" s="76">
        <v>9</v>
      </c>
      <c r="E220" s="77">
        <v>1435</v>
      </c>
    </row>
    <row r="221" spans="1:5" s="78" customFormat="1" ht="12">
      <c r="A221" s="76">
        <f t="shared" si="3"/>
        <v>22010</v>
      </c>
      <c r="B221" s="76">
        <v>22</v>
      </c>
      <c r="C221" s="76" t="s">
        <v>69</v>
      </c>
      <c r="D221" s="76">
        <v>10</v>
      </c>
      <c r="E221" s="77">
        <v>1435</v>
      </c>
    </row>
    <row r="222" spans="1:5" s="78" customFormat="1" ht="12">
      <c r="A222" s="76">
        <f t="shared" si="3"/>
        <v>22011</v>
      </c>
      <c r="B222" s="76">
        <v>22</v>
      </c>
      <c r="C222" s="76" t="s">
        <v>69</v>
      </c>
      <c r="D222" s="76">
        <v>11</v>
      </c>
      <c r="E222" s="77">
        <v>1435</v>
      </c>
    </row>
    <row r="223" spans="1:5" s="78" customFormat="1" ht="12">
      <c r="A223" s="76">
        <f t="shared" si="3"/>
        <v>22012</v>
      </c>
      <c r="B223" s="76">
        <v>22</v>
      </c>
      <c r="C223" s="76" t="s">
        <v>69</v>
      </c>
      <c r="D223" s="76">
        <v>12</v>
      </c>
      <c r="E223" s="77">
        <v>1435</v>
      </c>
    </row>
    <row r="224" spans="1:5" s="78" customFormat="1" ht="12">
      <c r="A224" s="76">
        <f t="shared" si="3"/>
        <v>22013</v>
      </c>
      <c r="B224" s="76">
        <v>22</v>
      </c>
      <c r="C224" s="76" t="s">
        <v>69</v>
      </c>
      <c r="D224" s="76">
        <v>13</v>
      </c>
      <c r="E224" s="77">
        <v>1435</v>
      </c>
    </row>
    <row r="225" spans="1:5" s="78" customFormat="1" ht="12">
      <c r="A225" s="76">
        <f t="shared" si="3"/>
        <v>22014</v>
      </c>
      <c r="B225" s="76">
        <v>22</v>
      </c>
      <c r="C225" s="76" t="s">
        <v>69</v>
      </c>
      <c r="D225" s="76">
        <v>14</v>
      </c>
      <c r="E225" s="77">
        <v>1435</v>
      </c>
    </row>
    <row r="226" spans="1:5" s="78" customFormat="1" ht="12">
      <c r="A226" s="76">
        <f t="shared" si="3"/>
        <v>22015</v>
      </c>
      <c r="B226" s="76">
        <v>22</v>
      </c>
      <c r="C226" s="76" t="s">
        <v>69</v>
      </c>
      <c r="D226" s="76">
        <v>15</v>
      </c>
      <c r="E226" s="77">
        <v>1435</v>
      </c>
    </row>
    <row r="227" spans="1:5" s="78" customFormat="1" ht="12">
      <c r="A227" s="76">
        <f t="shared" si="3"/>
        <v>22016</v>
      </c>
      <c r="B227" s="76">
        <v>22</v>
      </c>
      <c r="C227" s="76" t="s">
        <v>69</v>
      </c>
      <c r="D227" s="76">
        <v>16</v>
      </c>
      <c r="E227" s="77">
        <v>1435</v>
      </c>
    </row>
    <row r="228" spans="1:5" s="78" customFormat="1" ht="12">
      <c r="A228" s="76">
        <f t="shared" si="3"/>
        <v>22017</v>
      </c>
      <c r="B228" s="76">
        <v>22</v>
      </c>
      <c r="C228" s="76" t="s">
        <v>69</v>
      </c>
      <c r="D228" s="76">
        <v>17</v>
      </c>
      <c r="E228" s="77">
        <v>1435</v>
      </c>
    </row>
    <row r="229" spans="1:5" s="78" customFormat="1" ht="12">
      <c r="A229" s="76">
        <f t="shared" si="3"/>
        <v>23001</v>
      </c>
      <c r="B229" s="76">
        <v>23</v>
      </c>
      <c r="C229" s="76" t="s">
        <v>70</v>
      </c>
      <c r="D229" s="76">
        <v>1</v>
      </c>
      <c r="E229" s="77">
        <v>1518</v>
      </c>
    </row>
    <row r="230" spans="1:5" s="78" customFormat="1" ht="12">
      <c r="A230" s="76">
        <f t="shared" si="3"/>
        <v>23002</v>
      </c>
      <c r="B230" s="76">
        <v>23</v>
      </c>
      <c r="C230" s="76" t="s">
        <v>70</v>
      </c>
      <c r="D230" s="76">
        <v>2</v>
      </c>
      <c r="E230" s="77">
        <v>1466</v>
      </c>
    </row>
    <row r="231" spans="1:5" s="78" customFormat="1" ht="12">
      <c r="A231" s="76">
        <f t="shared" si="3"/>
        <v>23003</v>
      </c>
      <c r="B231" s="76">
        <v>23</v>
      </c>
      <c r="C231" s="76" t="s">
        <v>70</v>
      </c>
      <c r="D231" s="76">
        <v>3</v>
      </c>
      <c r="E231" s="77">
        <v>1361</v>
      </c>
    </row>
    <row r="232" spans="1:5" s="78" customFormat="1" ht="12">
      <c r="A232" s="76">
        <f t="shared" si="3"/>
        <v>23004</v>
      </c>
      <c r="B232" s="76">
        <v>23</v>
      </c>
      <c r="C232" s="76" t="s">
        <v>70</v>
      </c>
      <c r="D232" s="76">
        <v>4</v>
      </c>
      <c r="E232" s="77">
        <v>1571</v>
      </c>
    </row>
    <row r="233" spans="1:5" s="78" customFormat="1" ht="12">
      <c r="A233" s="76">
        <f t="shared" si="3"/>
        <v>23005</v>
      </c>
      <c r="B233" s="76">
        <v>23</v>
      </c>
      <c r="C233" s="76" t="s">
        <v>70</v>
      </c>
      <c r="D233" s="76">
        <v>5</v>
      </c>
      <c r="E233" s="77">
        <v>1571</v>
      </c>
    </row>
    <row r="234" spans="1:5" s="78" customFormat="1" ht="12">
      <c r="A234" s="76">
        <f t="shared" si="3"/>
        <v>23006</v>
      </c>
      <c r="B234" s="76">
        <v>23</v>
      </c>
      <c r="C234" s="76" t="s">
        <v>70</v>
      </c>
      <c r="D234" s="76">
        <v>6</v>
      </c>
      <c r="E234" s="77">
        <v>1361</v>
      </c>
    </row>
    <row r="235" spans="1:5" s="78" customFormat="1" ht="12">
      <c r="A235" s="76">
        <f t="shared" si="3"/>
        <v>23007</v>
      </c>
      <c r="B235" s="76">
        <v>23</v>
      </c>
      <c r="C235" s="76" t="s">
        <v>70</v>
      </c>
      <c r="D235" s="76">
        <v>7</v>
      </c>
      <c r="E235" s="77">
        <v>1780</v>
      </c>
    </row>
    <row r="236" spans="1:5" s="78" customFormat="1" ht="12">
      <c r="A236" s="76">
        <f t="shared" si="3"/>
        <v>23008</v>
      </c>
      <c r="B236" s="76">
        <v>23</v>
      </c>
      <c r="C236" s="76" t="s">
        <v>70</v>
      </c>
      <c r="D236" s="76">
        <v>8</v>
      </c>
      <c r="E236" s="77">
        <v>1571</v>
      </c>
    </row>
    <row r="237" spans="1:5" s="78" customFormat="1" ht="12">
      <c r="A237" s="76">
        <f t="shared" si="3"/>
        <v>23009</v>
      </c>
      <c r="B237" s="76">
        <v>23</v>
      </c>
      <c r="C237" s="76" t="s">
        <v>70</v>
      </c>
      <c r="D237" s="76">
        <v>9</v>
      </c>
      <c r="E237" s="77">
        <v>1571</v>
      </c>
    </row>
    <row r="238" spans="1:5" s="78" customFormat="1" ht="12">
      <c r="A238" s="76">
        <f t="shared" si="3"/>
        <v>23010</v>
      </c>
      <c r="B238" s="76">
        <v>23</v>
      </c>
      <c r="C238" s="76" t="s">
        <v>70</v>
      </c>
      <c r="D238" s="76">
        <v>10</v>
      </c>
      <c r="E238" s="77">
        <v>1466</v>
      </c>
    </row>
    <row r="239" spans="1:5" s="78" customFormat="1" ht="12">
      <c r="A239" s="76">
        <f t="shared" si="3"/>
        <v>23011</v>
      </c>
      <c r="B239" s="76">
        <v>23</v>
      </c>
      <c r="C239" s="76" t="s">
        <v>70</v>
      </c>
      <c r="D239" s="76">
        <v>11</v>
      </c>
      <c r="E239" s="77">
        <v>1518</v>
      </c>
    </row>
    <row r="240" spans="1:5" s="78" customFormat="1" ht="12">
      <c r="A240" s="76">
        <f t="shared" si="3"/>
        <v>23012</v>
      </c>
      <c r="B240" s="76">
        <v>23</v>
      </c>
      <c r="C240" s="76" t="s">
        <v>70</v>
      </c>
      <c r="D240" s="76">
        <v>12</v>
      </c>
      <c r="E240" s="77">
        <v>1466</v>
      </c>
    </row>
    <row r="241" spans="1:5" s="78" customFormat="1" ht="12">
      <c r="A241" s="76">
        <f t="shared" si="3"/>
        <v>23013</v>
      </c>
      <c r="B241" s="76">
        <v>23</v>
      </c>
      <c r="C241" s="76" t="s">
        <v>70</v>
      </c>
      <c r="D241" s="76">
        <v>13</v>
      </c>
      <c r="E241" s="77">
        <v>1780</v>
      </c>
    </row>
    <row r="242" spans="1:5" s="78" customFormat="1" ht="12">
      <c r="A242" s="76">
        <f t="shared" si="3"/>
        <v>23014</v>
      </c>
      <c r="B242" s="76">
        <v>23</v>
      </c>
      <c r="C242" s="76" t="s">
        <v>70</v>
      </c>
      <c r="D242" s="76">
        <v>14</v>
      </c>
      <c r="E242" s="77">
        <v>1780</v>
      </c>
    </row>
    <row r="243" spans="1:5" s="78" customFormat="1" ht="12">
      <c r="A243" s="76">
        <f t="shared" si="3"/>
        <v>24001</v>
      </c>
      <c r="B243" s="76">
        <v>24</v>
      </c>
      <c r="C243" s="76" t="s">
        <v>71</v>
      </c>
      <c r="D243" s="76">
        <v>1</v>
      </c>
      <c r="E243" s="77">
        <v>1804</v>
      </c>
    </row>
    <row r="244" spans="1:5" s="78" customFormat="1" ht="12">
      <c r="A244" s="76">
        <f t="shared" si="3"/>
        <v>24002</v>
      </c>
      <c r="B244" s="76">
        <v>24</v>
      </c>
      <c r="C244" s="76" t="s">
        <v>71</v>
      </c>
      <c r="D244" s="76">
        <v>2</v>
      </c>
      <c r="E244" s="77">
        <v>1754</v>
      </c>
    </row>
    <row r="245" spans="1:5" s="78" customFormat="1" ht="12">
      <c r="A245" s="76">
        <f t="shared" si="3"/>
        <v>24003</v>
      </c>
      <c r="B245" s="76">
        <v>24</v>
      </c>
      <c r="C245" s="76" t="s">
        <v>71</v>
      </c>
      <c r="D245" s="76">
        <v>3</v>
      </c>
      <c r="E245" s="77">
        <v>1804</v>
      </c>
    </row>
    <row r="246" spans="1:5" s="78" customFormat="1" ht="12">
      <c r="A246" s="76">
        <f t="shared" si="3"/>
        <v>24004</v>
      </c>
      <c r="B246" s="76">
        <v>24</v>
      </c>
      <c r="C246" s="76" t="s">
        <v>71</v>
      </c>
      <c r="D246" s="76">
        <v>4</v>
      </c>
      <c r="E246" s="77">
        <v>1804</v>
      </c>
    </row>
    <row r="247" spans="1:5" s="78" customFormat="1" ht="12">
      <c r="A247" s="76">
        <f t="shared" si="3"/>
        <v>24005</v>
      </c>
      <c r="B247" s="76">
        <v>24</v>
      </c>
      <c r="C247" s="76" t="s">
        <v>71</v>
      </c>
      <c r="D247" s="76">
        <v>5</v>
      </c>
      <c r="E247" s="77">
        <v>1703</v>
      </c>
    </row>
    <row r="248" spans="1:5" s="78" customFormat="1" ht="12">
      <c r="A248" s="76">
        <f t="shared" si="3"/>
        <v>24006</v>
      </c>
      <c r="B248" s="76">
        <v>24</v>
      </c>
      <c r="C248" s="76" t="s">
        <v>71</v>
      </c>
      <c r="D248" s="76">
        <v>6</v>
      </c>
      <c r="E248" s="77">
        <v>1754</v>
      </c>
    </row>
    <row r="249" spans="1:5" s="78" customFormat="1" ht="12">
      <c r="A249" s="76">
        <f t="shared" si="3"/>
        <v>24007</v>
      </c>
      <c r="B249" s="76">
        <v>24</v>
      </c>
      <c r="C249" s="76" t="s">
        <v>71</v>
      </c>
      <c r="D249" s="76">
        <v>7</v>
      </c>
      <c r="E249" s="77">
        <v>1754</v>
      </c>
    </row>
    <row r="250" spans="1:5" s="78" customFormat="1" ht="12">
      <c r="A250" s="76">
        <f t="shared" si="3"/>
        <v>24008</v>
      </c>
      <c r="B250" s="76">
        <v>24</v>
      </c>
      <c r="C250" s="76" t="s">
        <v>71</v>
      </c>
      <c r="D250" s="76">
        <v>8</v>
      </c>
      <c r="E250" s="77">
        <v>1754</v>
      </c>
    </row>
    <row r="251" spans="1:5" s="78" customFormat="1" ht="12">
      <c r="A251" s="76">
        <f t="shared" si="3"/>
        <v>24009</v>
      </c>
      <c r="B251" s="76">
        <v>24</v>
      </c>
      <c r="C251" s="76" t="s">
        <v>71</v>
      </c>
      <c r="D251" s="76">
        <v>9</v>
      </c>
      <c r="E251" s="77">
        <v>1754</v>
      </c>
    </row>
    <row r="252" spans="1:5" s="78" customFormat="1" ht="12">
      <c r="A252" s="76">
        <f t="shared" si="3"/>
        <v>24010</v>
      </c>
      <c r="B252" s="76">
        <v>24</v>
      </c>
      <c r="C252" s="76" t="s">
        <v>71</v>
      </c>
      <c r="D252" s="76">
        <v>10</v>
      </c>
      <c r="E252" s="77">
        <v>1453</v>
      </c>
    </row>
    <row r="253" spans="1:5" s="78" customFormat="1" ht="12">
      <c r="A253" s="76">
        <f t="shared" si="3"/>
        <v>24011</v>
      </c>
      <c r="B253" s="76">
        <v>24</v>
      </c>
      <c r="C253" s="76" t="s">
        <v>71</v>
      </c>
      <c r="D253" s="76">
        <v>11</v>
      </c>
      <c r="E253" s="77">
        <v>1703</v>
      </c>
    </row>
    <row r="254" spans="1:5" s="78" customFormat="1" ht="12">
      <c r="A254" s="76">
        <f t="shared" si="3"/>
        <v>24012</v>
      </c>
      <c r="B254" s="76">
        <v>24</v>
      </c>
      <c r="C254" s="76" t="s">
        <v>71</v>
      </c>
      <c r="D254" s="76">
        <v>12</v>
      </c>
      <c r="E254" s="77">
        <v>1503</v>
      </c>
    </row>
    <row r="255" spans="1:5" s="78" customFormat="1" ht="12">
      <c r="A255" s="76">
        <f t="shared" si="3"/>
        <v>24013</v>
      </c>
      <c r="B255" s="76">
        <v>24</v>
      </c>
      <c r="C255" s="76" t="s">
        <v>71</v>
      </c>
      <c r="D255" s="76">
        <v>13</v>
      </c>
      <c r="E255" s="77">
        <v>1503</v>
      </c>
    </row>
    <row r="256" spans="1:5" s="78" customFormat="1" ht="12">
      <c r="A256" s="76">
        <f t="shared" si="3"/>
        <v>24014</v>
      </c>
      <c r="B256" s="76">
        <v>24</v>
      </c>
      <c r="C256" s="76" t="s">
        <v>71</v>
      </c>
      <c r="D256" s="76">
        <v>14</v>
      </c>
      <c r="E256" s="77">
        <v>1754</v>
      </c>
    </row>
    <row r="257" spans="1:5" s="78" customFormat="1" ht="12">
      <c r="A257" s="76">
        <f t="shared" si="3"/>
        <v>24015</v>
      </c>
      <c r="B257" s="76">
        <v>24</v>
      </c>
      <c r="C257" s="76" t="s">
        <v>71</v>
      </c>
      <c r="D257" s="76">
        <v>15</v>
      </c>
      <c r="E257" s="77">
        <v>1804</v>
      </c>
    </row>
    <row r="258" spans="1:5" s="78" customFormat="1" ht="12">
      <c r="A258" s="76">
        <f t="shared" si="3"/>
        <v>26002</v>
      </c>
      <c r="B258" s="76">
        <v>26</v>
      </c>
      <c r="C258" s="76" t="s">
        <v>72</v>
      </c>
      <c r="D258" s="76">
        <v>2</v>
      </c>
      <c r="E258" s="77">
        <v>4098</v>
      </c>
    </row>
    <row r="259" spans="1:5" s="78" customFormat="1" ht="12">
      <c r="A259" s="76">
        <f aca="true" t="shared" si="4" ref="A259:A322">+B259*1000+D259</f>
        <v>26003</v>
      </c>
      <c r="B259" s="76">
        <v>26</v>
      </c>
      <c r="C259" s="76" t="s">
        <v>72</v>
      </c>
      <c r="D259" s="76">
        <v>3</v>
      </c>
      <c r="E259" s="77">
        <v>4098</v>
      </c>
    </row>
    <row r="260" spans="1:5" s="78" customFormat="1" ht="12">
      <c r="A260" s="76">
        <f t="shared" si="4"/>
        <v>26004</v>
      </c>
      <c r="B260" s="76">
        <v>26</v>
      </c>
      <c r="C260" s="76" t="s">
        <v>72</v>
      </c>
      <c r="D260" s="76">
        <v>4</v>
      </c>
      <c r="E260" s="77">
        <v>4098</v>
      </c>
    </row>
    <row r="261" spans="1:5" s="78" customFormat="1" ht="12">
      <c r="A261" s="76">
        <f t="shared" si="4"/>
        <v>26005</v>
      </c>
      <c r="B261" s="76">
        <v>26</v>
      </c>
      <c r="C261" s="76" t="s">
        <v>72</v>
      </c>
      <c r="D261" s="76">
        <v>5</v>
      </c>
      <c r="E261" s="77">
        <v>4098</v>
      </c>
    </row>
    <row r="262" spans="1:5" s="78" customFormat="1" ht="12">
      <c r="A262" s="76">
        <f t="shared" si="4"/>
        <v>26006</v>
      </c>
      <c r="B262" s="76">
        <v>26</v>
      </c>
      <c r="C262" s="76" t="s">
        <v>72</v>
      </c>
      <c r="D262" s="76">
        <v>6</v>
      </c>
      <c r="E262" s="77">
        <v>4098</v>
      </c>
    </row>
    <row r="263" spans="1:5" s="78" customFormat="1" ht="12">
      <c r="A263" s="76">
        <f t="shared" si="4"/>
        <v>26007</v>
      </c>
      <c r="B263" s="76">
        <v>26</v>
      </c>
      <c r="C263" s="76" t="s">
        <v>72</v>
      </c>
      <c r="D263" s="76">
        <v>7</v>
      </c>
      <c r="E263" s="77">
        <v>3725</v>
      </c>
    </row>
    <row r="264" spans="1:5" s="78" customFormat="1" ht="12">
      <c r="A264" s="76">
        <f t="shared" si="4"/>
        <v>26008</v>
      </c>
      <c r="B264" s="76">
        <v>26</v>
      </c>
      <c r="C264" s="76" t="s">
        <v>72</v>
      </c>
      <c r="D264" s="76">
        <v>8</v>
      </c>
      <c r="E264" s="77">
        <v>3601</v>
      </c>
    </row>
    <row r="265" spans="1:5" s="78" customFormat="1" ht="12">
      <c r="A265" s="76">
        <f t="shared" si="4"/>
        <v>26009</v>
      </c>
      <c r="B265" s="76">
        <v>26</v>
      </c>
      <c r="C265" s="76" t="s">
        <v>72</v>
      </c>
      <c r="D265" s="76">
        <v>9</v>
      </c>
      <c r="E265" s="77">
        <v>4098</v>
      </c>
    </row>
    <row r="266" spans="1:5" s="78" customFormat="1" ht="12">
      <c r="A266" s="76">
        <f t="shared" si="4"/>
        <v>26010</v>
      </c>
      <c r="B266" s="76">
        <v>26</v>
      </c>
      <c r="C266" s="76" t="s">
        <v>72</v>
      </c>
      <c r="D266" s="76">
        <v>10</v>
      </c>
      <c r="E266" s="77">
        <v>4098</v>
      </c>
    </row>
    <row r="267" spans="1:5" s="78" customFormat="1" ht="12">
      <c r="A267" s="76">
        <f t="shared" si="4"/>
        <v>26011</v>
      </c>
      <c r="B267" s="76">
        <v>26</v>
      </c>
      <c r="C267" s="76" t="s">
        <v>72</v>
      </c>
      <c r="D267" s="76">
        <v>11</v>
      </c>
      <c r="E267" s="77">
        <v>4098</v>
      </c>
    </row>
    <row r="268" spans="1:5" s="78" customFormat="1" ht="12">
      <c r="A268" s="76">
        <f t="shared" si="4"/>
        <v>27001</v>
      </c>
      <c r="B268" s="76">
        <v>27</v>
      </c>
      <c r="C268" s="76" t="s">
        <v>73</v>
      </c>
      <c r="D268" s="76">
        <v>1</v>
      </c>
      <c r="E268" s="77">
        <v>2057</v>
      </c>
    </row>
    <row r="269" spans="1:5" s="78" customFormat="1" ht="12">
      <c r="A269" s="76">
        <f t="shared" si="4"/>
        <v>27002</v>
      </c>
      <c r="B269" s="76">
        <v>27</v>
      </c>
      <c r="C269" s="76" t="s">
        <v>73</v>
      </c>
      <c r="D269" s="76">
        <v>2</v>
      </c>
      <c r="E269" s="77">
        <v>2057</v>
      </c>
    </row>
    <row r="270" spans="1:5" s="78" customFormat="1" ht="12">
      <c r="A270" s="76">
        <f t="shared" si="4"/>
        <v>27003</v>
      </c>
      <c r="B270" s="76">
        <v>27</v>
      </c>
      <c r="C270" s="76" t="s">
        <v>73</v>
      </c>
      <c r="D270" s="76">
        <v>3</v>
      </c>
      <c r="E270" s="77">
        <v>1989</v>
      </c>
    </row>
    <row r="271" spans="1:5" s="78" customFormat="1" ht="12">
      <c r="A271" s="76">
        <f t="shared" si="4"/>
        <v>27004</v>
      </c>
      <c r="B271" s="76">
        <v>27</v>
      </c>
      <c r="C271" s="76" t="s">
        <v>73</v>
      </c>
      <c r="D271" s="76">
        <v>4</v>
      </c>
      <c r="E271" s="77">
        <v>1989</v>
      </c>
    </row>
    <row r="272" spans="1:5" s="78" customFormat="1" ht="12">
      <c r="A272" s="76">
        <f t="shared" si="4"/>
        <v>27005</v>
      </c>
      <c r="B272" s="76">
        <v>27</v>
      </c>
      <c r="C272" s="76" t="s">
        <v>73</v>
      </c>
      <c r="D272" s="76">
        <v>5</v>
      </c>
      <c r="E272" s="77">
        <v>1989</v>
      </c>
    </row>
    <row r="273" spans="1:5" s="78" customFormat="1" ht="12">
      <c r="A273" s="76">
        <f t="shared" si="4"/>
        <v>27006</v>
      </c>
      <c r="B273" s="76">
        <v>27</v>
      </c>
      <c r="C273" s="76" t="s">
        <v>73</v>
      </c>
      <c r="D273" s="76">
        <v>6</v>
      </c>
      <c r="E273" s="77">
        <v>1920</v>
      </c>
    </row>
    <row r="274" spans="1:5" s="78" customFormat="1" ht="12">
      <c r="A274" s="76">
        <f t="shared" si="4"/>
        <v>27007</v>
      </c>
      <c r="B274" s="76">
        <v>27</v>
      </c>
      <c r="C274" s="76" t="s">
        <v>73</v>
      </c>
      <c r="D274" s="76">
        <v>7</v>
      </c>
      <c r="E274" s="77">
        <v>1783</v>
      </c>
    </row>
    <row r="275" spans="1:5" s="78" customFormat="1" ht="12">
      <c r="A275" s="76">
        <f t="shared" si="4"/>
        <v>27008</v>
      </c>
      <c r="B275" s="76">
        <v>27</v>
      </c>
      <c r="C275" s="76" t="s">
        <v>73</v>
      </c>
      <c r="D275" s="76">
        <v>8</v>
      </c>
      <c r="E275" s="77">
        <v>1783</v>
      </c>
    </row>
    <row r="276" spans="1:5" s="78" customFormat="1" ht="12">
      <c r="A276" s="76">
        <f t="shared" si="4"/>
        <v>27009</v>
      </c>
      <c r="B276" s="76">
        <v>27</v>
      </c>
      <c r="C276" s="76" t="s">
        <v>73</v>
      </c>
      <c r="D276" s="76">
        <v>9</v>
      </c>
      <c r="E276" s="77">
        <v>1989</v>
      </c>
    </row>
    <row r="277" spans="1:5" s="78" customFormat="1" ht="12">
      <c r="A277" s="76">
        <f t="shared" si="4"/>
        <v>27010</v>
      </c>
      <c r="B277" s="76">
        <v>27</v>
      </c>
      <c r="C277" s="76" t="s">
        <v>73</v>
      </c>
      <c r="D277" s="76">
        <v>10</v>
      </c>
      <c r="E277" s="77">
        <v>1989</v>
      </c>
    </row>
    <row r="278" spans="1:5" s="78" customFormat="1" ht="12">
      <c r="A278" s="76">
        <f t="shared" si="4"/>
        <v>27011</v>
      </c>
      <c r="B278" s="76">
        <v>27</v>
      </c>
      <c r="C278" s="76" t="s">
        <v>73</v>
      </c>
      <c r="D278" s="76">
        <v>11</v>
      </c>
      <c r="E278" s="77">
        <v>1989</v>
      </c>
    </row>
    <row r="279" spans="1:5" s="78" customFormat="1" ht="12">
      <c r="A279" s="76">
        <f t="shared" si="4"/>
        <v>28001</v>
      </c>
      <c r="B279" s="76">
        <v>28</v>
      </c>
      <c r="C279" s="76" t="s">
        <v>74</v>
      </c>
      <c r="D279" s="76">
        <v>1</v>
      </c>
      <c r="E279" s="77">
        <v>3899</v>
      </c>
    </row>
    <row r="280" spans="1:5" s="78" customFormat="1" ht="12">
      <c r="A280" s="76">
        <f t="shared" si="4"/>
        <v>28002</v>
      </c>
      <c r="B280" s="76">
        <v>28</v>
      </c>
      <c r="C280" s="76" t="s">
        <v>74</v>
      </c>
      <c r="D280" s="76">
        <v>2</v>
      </c>
      <c r="E280" s="77">
        <v>3899</v>
      </c>
    </row>
    <row r="281" spans="1:5" s="78" customFormat="1" ht="12">
      <c r="A281" s="76">
        <f t="shared" si="4"/>
        <v>28003</v>
      </c>
      <c r="B281" s="76">
        <v>28</v>
      </c>
      <c r="C281" s="76" t="s">
        <v>74</v>
      </c>
      <c r="D281" s="76">
        <v>3</v>
      </c>
      <c r="E281" s="77">
        <v>3899</v>
      </c>
    </row>
    <row r="282" spans="1:5" s="78" customFormat="1" ht="12">
      <c r="A282" s="76">
        <f t="shared" si="4"/>
        <v>28004</v>
      </c>
      <c r="B282" s="76">
        <v>28</v>
      </c>
      <c r="C282" s="76" t="s">
        <v>74</v>
      </c>
      <c r="D282" s="76">
        <v>4</v>
      </c>
      <c r="E282" s="77">
        <v>3899</v>
      </c>
    </row>
    <row r="283" spans="1:5" s="78" customFormat="1" ht="12">
      <c r="A283" s="76">
        <f t="shared" si="4"/>
        <v>28005</v>
      </c>
      <c r="B283" s="76">
        <v>28</v>
      </c>
      <c r="C283" s="76" t="s">
        <v>74</v>
      </c>
      <c r="D283" s="76">
        <v>5</v>
      </c>
      <c r="E283" s="77">
        <v>3440</v>
      </c>
    </row>
    <row r="284" spans="1:5" s="78" customFormat="1" ht="12">
      <c r="A284" s="76">
        <f t="shared" si="4"/>
        <v>28006</v>
      </c>
      <c r="B284" s="76">
        <v>28</v>
      </c>
      <c r="C284" s="76" t="s">
        <v>74</v>
      </c>
      <c r="D284" s="76">
        <v>6</v>
      </c>
      <c r="E284" s="77">
        <v>3440</v>
      </c>
    </row>
    <row r="285" spans="1:5" s="78" customFormat="1" ht="12">
      <c r="A285" s="76">
        <f t="shared" si="4"/>
        <v>28007</v>
      </c>
      <c r="B285" s="76">
        <v>28</v>
      </c>
      <c r="C285" s="76" t="s">
        <v>74</v>
      </c>
      <c r="D285" s="76">
        <v>7</v>
      </c>
      <c r="E285" s="77">
        <v>3440</v>
      </c>
    </row>
    <row r="286" spans="1:5" s="78" customFormat="1" ht="12">
      <c r="A286" s="76">
        <f t="shared" si="4"/>
        <v>28008</v>
      </c>
      <c r="B286" s="76">
        <v>28</v>
      </c>
      <c r="C286" s="76" t="s">
        <v>74</v>
      </c>
      <c r="D286" s="76">
        <v>8</v>
      </c>
      <c r="E286" s="77">
        <v>3899</v>
      </c>
    </row>
    <row r="287" spans="1:5" s="78" customFormat="1" ht="12">
      <c r="A287" s="76">
        <f t="shared" si="4"/>
        <v>28009</v>
      </c>
      <c r="B287" s="76">
        <v>28</v>
      </c>
      <c r="C287" s="76" t="s">
        <v>74</v>
      </c>
      <c r="D287" s="76">
        <v>9</v>
      </c>
      <c r="E287" s="77">
        <v>3899</v>
      </c>
    </row>
    <row r="288" spans="1:5" s="78" customFormat="1" ht="12">
      <c r="A288" s="76">
        <f t="shared" si="4"/>
        <v>28010</v>
      </c>
      <c r="B288" s="76">
        <v>28</v>
      </c>
      <c r="C288" s="76" t="s">
        <v>74</v>
      </c>
      <c r="D288" s="76">
        <v>10</v>
      </c>
      <c r="E288" s="77">
        <v>3440</v>
      </c>
    </row>
    <row r="289" spans="1:5" s="78" customFormat="1" ht="12">
      <c r="A289" s="76">
        <f t="shared" si="4"/>
        <v>28011</v>
      </c>
      <c r="B289" s="76">
        <v>28</v>
      </c>
      <c r="C289" s="76" t="s">
        <v>74</v>
      </c>
      <c r="D289" s="76">
        <v>11</v>
      </c>
      <c r="E289" s="77">
        <v>3784</v>
      </c>
    </row>
    <row r="290" spans="1:5" s="78" customFormat="1" ht="12">
      <c r="A290" s="76">
        <f t="shared" si="4"/>
        <v>28012</v>
      </c>
      <c r="B290" s="76">
        <v>28</v>
      </c>
      <c r="C290" s="76" t="s">
        <v>74</v>
      </c>
      <c r="D290" s="76">
        <v>12</v>
      </c>
      <c r="E290" s="77">
        <v>3440</v>
      </c>
    </row>
    <row r="291" spans="1:5" s="78" customFormat="1" ht="12">
      <c r="A291" s="76">
        <f t="shared" si="4"/>
        <v>28013</v>
      </c>
      <c r="B291" s="76">
        <v>28</v>
      </c>
      <c r="C291" s="76" t="s">
        <v>74</v>
      </c>
      <c r="D291" s="76">
        <v>13</v>
      </c>
      <c r="E291" s="77">
        <v>3899</v>
      </c>
    </row>
    <row r="292" spans="1:5" s="78" customFormat="1" ht="12">
      <c r="A292" s="76">
        <f t="shared" si="4"/>
        <v>28014</v>
      </c>
      <c r="B292" s="76">
        <v>28</v>
      </c>
      <c r="C292" s="76" t="s">
        <v>74</v>
      </c>
      <c r="D292" s="76">
        <v>14</v>
      </c>
      <c r="E292" s="77">
        <v>3899</v>
      </c>
    </row>
    <row r="293" spans="1:5" s="78" customFormat="1" ht="12">
      <c r="A293" s="76">
        <f t="shared" si="4"/>
        <v>28015</v>
      </c>
      <c r="B293" s="76">
        <v>28</v>
      </c>
      <c r="C293" s="76" t="s">
        <v>74</v>
      </c>
      <c r="D293" s="76">
        <v>15</v>
      </c>
      <c r="E293" s="77">
        <v>3899</v>
      </c>
    </row>
    <row r="294" spans="1:5" s="78" customFormat="1" ht="12">
      <c r="A294" s="76">
        <f t="shared" si="4"/>
        <v>28016</v>
      </c>
      <c r="B294" s="76">
        <v>28</v>
      </c>
      <c r="C294" s="76" t="s">
        <v>74</v>
      </c>
      <c r="D294" s="76">
        <v>16</v>
      </c>
      <c r="E294" s="77">
        <v>3899</v>
      </c>
    </row>
    <row r="295" spans="1:5" s="78" customFormat="1" ht="12">
      <c r="A295" s="76">
        <f t="shared" si="4"/>
        <v>28017</v>
      </c>
      <c r="B295" s="76">
        <v>28</v>
      </c>
      <c r="C295" s="76" t="s">
        <v>74</v>
      </c>
      <c r="D295" s="76">
        <v>17</v>
      </c>
      <c r="E295" s="77">
        <v>3899</v>
      </c>
    </row>
    <row r="296" spans="1:5" s="78" customFormat="1" ht="12">
      <c r="A296" s="76">
        <f t="shared" si="4"/>
        <v>28018</v>
      </c>
      <c r="B296" s="76">
        <v>28</v>
      </c>
      <c r="C296" s="76" t="s">
        <v>74</v>
      </c>
      <c r="D296" s="76">
        <v>18</v>
      </c>
      <c r="E296" s="77">
        <v>3899</v>
      </c>
    </row>
    <row r="297" spans="1:5" s="78" customFormat="1" ht="12">
      <c r="A297" s="76">
        <f t="shared" si="4"/>
        <v>29001</v>
      </c>
      <c r="B297" s="76">
        <v>29</v>
      </c>
      <c r="C297" s="76" t="s">
        <v>75</v>
      </c>
      <c r="D297" s="76">
        <v>1</v>
      </c>
      <c r="E297" s="77">
        <v>1507</v>
      </c>
    </row>
    <row r="298" spans="1:5" s="78" customFormat="1" ht="12">
      <c r="A298" s="76">
        <f t="shared" si="4"/>
        <v>29002</v>
      </c>
      <c r="B298" s="76">
        <v>29</v>
      </c>
      <c r="C298" s="76" t="s">
        <v>75</v>
      </c>
      <c r="D298" s="76">
        <v>2</v>
      </c>
      <c r="E298" s="77">
        <v>1507</v>
      </c>
    </row>
    <row r="299" spans="1:5" s="78" customFormat="1" ht="12">
      <c r="A299" s="76">
        <f t="shared" si="4"/>
        <v>29003</v>
      </c>
      <c r="B299" s="76">
        <v>29</v>
      </c>
      <c r="C299" s="76" t="s">
        <v>75</v>
      </c>
      <c r="D299" s="76">
        <v>3</v>
      </c>
      <c r="E299" s="77">
        <v>1351</v>
      </c>
    </row>
    <row r="300" spans="1:5" s="78" customFormat="1" ht="12">
      <c r="A300" s="76">
        <f t="shared" si="4"/>
        <v>29004</v>
      </c>
      <c r="B300" s="76">
        <v>29</v>
      </c>
      <c r="C300" s="76" t="s">
        <v>75</v>
      </c>
      <c r="D300" s="76">
        <v>4</v>
      </c>
      <c r="E300" s="77">
        <v>1351</v>
      </c>
    </row>
    <row r="301" spans="1:5" s="78" customFormat="1" ht="12">
      <c r="A301" s="76">
        <f t="shared" si="4"/>
        <v>29005</v>
      </c>
      <c r="B301" s="76">
        <v>29</v>
      </c>
      <c r="C301" s="76" t="s">
        <v>75</v>
      </c>
      <c r="D301" s="76">
        <v>5</v>
      </c>
      <c r="E301" s="77">
        <v>1351</v>
      </c>
    </row>
    <row r="302" spans="1:5" s="78" customFormat="1" ht="12">
      <c r="A302" s="76">
        <f t="shared" si="4"/>
        <v>29006</v>
      </c>
      <c r="B302" s="76">
        <v>29</v>
      </c>
      <c r="C302" s="76" t="s">
        <v>75</v>
      </c>
      <c r="D302" s="76">
        <v>6</v>
      </c>
      <c r="E302" s="77">
        <v>1351</v>
      </c>
    </row>
    <row r="303" spans="1:5" s="78" customFormat="1" ht="12">
      <c r="A303" s="76">
        <f t="shared" si="4"/>
        <v>29007</v>
      </c>
      <c r="B303" s="76">
        <v>29</v>
      </c>
      <c r="C303" s="76" t="s">
        <v>75</v>
      </c>
      <c r="D303" s="76">
        <v>7</v>
      </c>
      <c r="E303" s="77">
        <v>1351</v>
      </c>
    </row>
    <row r="304" spans="1:5" s="78" customFormat="1" ht="12">
      <c r="A304" s="76">
        <f t="shared" si="4"/>
        <v>29008</v>
      </c>
      <c r="B304" s="76">
        <v>29</v>
      </c>
      <c r="C304" s="76" t="s">
        <v>75</v>
      </c>
      <c r="D304" s="76">
        <v>8</v>
      </c>
      <c r="E304" s="77">
        <v>1351</v>
      </c>
    </row>
    <row r="305" spans="1:5" s="78" customFormat="1" ht="12">
      <c r="A305" s="76">
        <f t="shared" si="4"/>
        <v>29009</v>
      </c>
      <c r="B305" s="76">
        <v>29</v>
      </c>
      <c r="C305" s="76" t="s">
        <v>75</v>
      </c>
      <c r="D305" s="76">
        <v>9</v>
      </c>
      <c r="E305" s="77">
        <v>1351</v>
      </c>
    </row>
    <row r="306" spans="1:5" s="78" customFormat="1" ht="12">
      <c r="A306" s="76">
        <f t="shared" si="4"/>
        <v>29010</v>
      </c>
      <c r="B306" s="76">
        <v>29</v>
      </c>
      <c r="C306" s="76" t="s">
        <v>75</v>
      </c>
      <c r="D306" s="76">
        <v>10</v>
      </c>
      <c r="E306" s="77">
        <v>1351</v>
      </c>
    </row>
    <row r="307" spans="1:5" s="78" customFormat="1" ht="12">
      <c r="A307" s="76">
        <f t="shared" si="4"/>
        <v>30001</v>
      </c>
      <c r="B307" s="76">
        <v>30</v>
      </c>
      <c r="C307" s="76" t="s">
        <v>76</v>
      </c>
      <c r="D307" s="76">
        <v>1</v>
      </c>
      <c r="E307" s="77">
        <v>7231</v>
      </c>
    </row>
    <row r="308" spans="1:5" s="78" customFormat="1" ht="12">
      <c r="A308" s="76">
        <f t="shared" si="4"/>
        <v>30002</v>
      </c>
      <c r="B308" s="76">
        <v>30</v>
      </c>
      <c r="C308" s="76" t="s">
        <v>76</v>
      </c>
      <c r="D308" s="76">
        <v>2</v>
      </c>
      <c r="E308" s="77">
        <v>7231</v>
      </c>
    </row>
    <row r="309" spans="1:5" s="78" customFormat="1" ht="12">
      <c r="A309" s="76">
        <f t="shared" si="4"/>
        <v>30003</v>
      </c>
      <c r="B309" s="76">
        <v>30</v>
      </c>
      <c r="C309" s="76" t="s">
        <v>76</v>
      </c>
      <c r="D309" s="76">
        <v>3</v>
      </c>
      <c r="E309" s="77">
        <v>7231</v>
      </c>
    </row>
    <row r="310" spans="1:5" s="78" customFormat="1" ht="12">
      <c r="A310" s="76">
        <f t="shared" si="4"/>
        <v>30006</v>
      </c>
      <c r="B310" s="76">
        <v>30</v>
      </c>
      <c r="C310" s="76" t="s">
        <v>76</v>
      </c>
      <c r="D310" s="76">
        <v>6</v>
      </c>
      <c r="E310" s="77">
        <v>7231</v>
      </c>
    </row>
    <row r="311" spans="1:5" s="78" customFormat="1" ht="12">
      <c r="A311" s="76">
        <f t="shared" si="4"/>
        <v>30008</v>
      </c>
      <c r="B311" s="76">
        <v>30</v>
      </c>
      <c r="C311" s="76" t="s">
        <v>76</v>
      </c>
      <c r="D311" s="76">
        <v>8</v>
      </c>
      <c r="E311" s="77">
        <v>7231</v>
      </c>
    </row>
    <row r="312" spans="1:5" s="78" customFormat="1" ht="12">
      <c r="A312" s="76">
        <f t="shared" si="4"/>
        <v>31001</v>
      </c>
      <c r="B312" s="76">
        <v>31</v>
      </c>
      <c r="C312" s="76" t="s">
        <v>77</v>
      </c>
      <c r="D312" s="76">
        <v>1</v>
      </c>
      <c r="E312" s="77">
        <v>3777</v>
      </c>
    </row>
    <row r="313" spans="1:5" s="78" customFormat="1" ht="12">
      <c r="A313" s="76">
        <f t="shared" si="4"/>
        <v>31002</v>
      </c>
      <c r="B313" s="76">
        <v>31</v>
      </c>
      <c r="C313" s="76" t="s">
        <v>77</v>
      </c>
      <c r="D313" s="76">
        <v>2</v>
      </c>
      <c r="E313" s="77">
        <v>3777</v>
      </c>
    </row>
    <row r="314" spans="1:5" s="78" customFormat="1" ht="12">
      <c r="A314" s="76">
        <f t="shared" si="4"/>
        <v>31003</v>
      </c>
      <c r="B314" s="76">
        <v>31</v>
      </c>
      <c r="C314" s="76" t="s">
        <v>77</v>
      </c>
      <c r="D314" s="76">
        <v>3</v>
      </c>
      <c r="E314" s="77">
        <v>3777</v>
      </c>
    </row>
    <row r="315" spans="1:5" s="78" customFormat="1" ht="12">
      <c r="A315" s="76">
        <f t="shared" si="4"/>
        <v>31004</v>
      </c>
      <c r="B315" s="76">
        <v>31</v>
      </c>
      <c r="C315" s="76" t="s">
        <v>77</v>
      </c>
      <c r="D315" s="76">
        <v>4</v>
      </c>
      <c r="E315" s="77">
        <v>3777</v>
      </c>
    </row>
    <row r="316" spans="1:5" s="78" customFormat="1" ht="12">
      <c r="A316" s="76">
        <f t="shared" si="4"/>
        <v>31005</v>
      </c>
      <c r="B316" s="76">
        <v>31</v>
      </c>
      <c r="C316" s="76" t="s">
        <v>77</v>
      </c>
      <c r="D316" s="76">
        <v>5</v>
      </c>
      <c r="E316" s="77">
        <v>3777</v>
      </c>
    </row>
    <row r="317" spans="1:5" s="78" customFormat="1" ht="12">
      <c r="A317" s="76">
        <f t="shared" si="4"/>
        <v>31006</v>
      </c>
      <c r="B317" s="76">
        <v>31</v>
      </c>
      <c r="C317" s="76" t="s">
        <v>77</v>
      </c>
      <c r="D317" s="76">
        <v>6</v>
      </c>
      <c r="E317" s="77">
        <v>3777</v>
      </c>
    </row>
    <row r="318" spans="1:5" s="78" customFormat="1" ht="12">
      <c r="A318" s="76">
        <f t="shared" si="4"/>
        <v>31007</v>
      </c>
      <c r="B318" s="76">
        <v>31</v>
      </c>
      <c r="C318" s="76" t="s">
        <v>77</v>
      </c>
      <c r="D318" s="76">
        <v>7</v>
      </c>
      <c r="E318" s="77">
        <v>3777</v>
      </c>
    </row>
    <row r="319" spans="1:5" s="78" customFormat="1" ht="12">
      <c r="A319" s="76">
        <f t="shared" si="4"/>
        <v>32001</v>
      </c>
      <c r="B319" s="76">
        <v>32</v>
      </c>
      <c r="C319" s="76" t="s">
        <v>78</v>
      </c>
      <c r="D319" s="76">
        <v>1</v>
      </c>
      <c r="E319" s="77">
        <v>4464</v>
      </c>
    </row>
    <row r="320" spans="1:5" s="78" customFormat="1" ht="12">
      <c r="A320" s="76">
        <f t="shared" si="4"/>
        <v>32002</v>
      </c>
      <c r="B320" s="76">
        <v>32</v>
      </c>
      <c r="C320" s="76" t="s">
        <v>78</v>
      </c>
      <c r="D320" s="76">
        <v>2</v>
      </c>
      <c r="E320" s="77">
        <v>4464</v>
      </c>
    </row>
    <row r="321" spans="1:5" s="78" customFormat="1" ht="12">
      <c r="A321" s="76">
        <f t="shared" si="4"/>
        <v>32003</v>
      </c>
      <c r="B321" s="76">
        <v>32</v>
      </c>
      <c r="C321" s="76" t="s">
        <v>78</v>
      </c>
      <c r="D321" s="76">
        <v>3</v>
      </c>
      <c r="E321" s="77">
        <v>4464</v>
      </c>
    </row>
    <row r="322" spans="1:5" s="78" customFormat="1" ht="12">
      <c r="A322" s="76">
        <f t="shared" si="4"/>
        <v>32004</v>
      </c>
      <c r="B322" s="76">
        <v>32</v>
      </c>
      <c r="C322" s="76" t="s">
        <v>78</v>
      </c>
      <c r="D322" s="76">
        <v>4</v>
      </c>
      <c r="E322" s="77">
        <v>4464</v>
      </c>
    </row>
    <row r="323" spans="1:5" s="78" customFormat="1" ht="12">
      <c r="A323" s="76">
        <f aca="true" t="shared" si="5" ref="A323:A386">+B323*1000+D323</f>
        <v>32005</v>
      </c>
      <c r="B323" s="76">
        <v>32</v>
      </c>
      <c r="C323" s="76" t="s">
        <v>78</v>
      </c>
      <c r="D323" s="76">
        <v>5</v>
      </c>
      <c r="E323" s="77">
        <v>4464</v>
      </c>
    </row>
    <row r="324" spans="1:5" s="78" customFormat="1" ht="12">
      <c r="A324" s="76">
        <f t="shared" si="5"/>
        <v>33001</v>
      </c>
      <c r="B324" s="76">
        <v>33</v>
      </c>
      <c r="C324" s="76" t="s">
        <v>79</v>
      </c>
      <c r="D324" s="76">
        <v>1</v>
      </c>
      <c r="E324" s="77">
        <v>3714</v>
      </c>
    </row>
    <row r="325" spans="1:5" s="78" customFormat="1" ht="12">
      <c r="A325" s="76">
        <f t="shared" si="5"/>
        <v>33002</v>
      </c>
      <c r="B325" s="76">
        <v>33</v>
      </c>
      <c r="C325" s="76" t="s">
        <v>79</v>
      </c>
      <c r="D325" s="76">
        <v>2</v>
      </c>
      <c r="E325" s="77">
        <v>3714</v>
      </c>
    </row>
    <row r="326" spans="1:5" s="78" customFormat="1" ht="12">
      <c r="A326" s="76">
        <f t="shared" si="5"/>
        <v>33003</v>
      </c>
      <c r="B326" s="76">
        <v>33</v>
      </c>
      <c r="C326" s="76" t="s">
        <v>79</v>
      </c>
      <c r="D326" s="76">
        <v>3</v>
      </c>
      <c r="E326" s="77">
        <v>3095</v>
      </c>
    </row>
    <row r="327" spans="1:5" s="78" customFormat="1" ht="12">
      <c r="A327" s="76">
        <f t="shared" si="5"/>
        <v>33004</v>
      </c>
      <c r="B327" s="76">
        <v>33</v>
      </c>
      <c r="C327" s="76" t="s">
        <v>79</v>
      </c>
      <c r="D327" s="76">
        <v>4</v>
      </c>
      <c r="E327" s="77">
        <v>2992</v>
      </c>
    </row>
    <row r="328" spans="1:5" s="78" customFormat="1" ht="12">
      <c r="A328" s="76">
        <f t="shared" si="5"/>
        <v>33005</v>
      </c>
      <c r="B328" s="76">
        <v>33</v>
      </c>
      <c r="C328" s="76" t="s">
        <v>79</v>
      </c>
      <c r="D328" s="76">
        <v>5</v>
      </c>
      <c r="E328" s="77">
        <v>2992</v>
      </c>
    </row>
    <row r="329" spans="1:5" s="78" customFormat="1" ht="12">
      <c r="A329" s="76">
        <f t="shared" si="5"/>
        <v>33006</v>
      </c>
      <c r="B329" s="76">
        <v>33</v>
      </c>
      <c r="C329" s="76" t="s">
        <v>79</v>
      </c>
      <c r="D329" s="76">
        <v>6</v>
      </c>
      <c r="E329" s="77">
        <v>2992</v>
      </c>
    </row>
    <row r="330" spans="1:5" s="78" customFormat="1" ht="12">
      <c r="A330" s="76">
        <f t="shared" si="5"/>
        <v>33007</v>
      </c>
      <c r="B330" s="76">
        <v>33</v>
      </c>
      <c r="C330" s="76" t="s">
        <v>79</v>
      </c>
      <c r="D330" s="76">
        <v>7</v>
      </c>
      <c r="E330" s="77">
        <v>3714</v>
      </c>
    </row>
    <row r="331" spans="1:5" s="78" customFormat="1" ht="12">
      <c r="A331" s="76">
        <f t="shared" si="5"/>
        <v>34001</v>
      </c>
      <c r="B331" s="76">
        <v>34</v>
      </c>
      <c r="C331" s="76" t="s">
        <v>80</v>
      </c>
      <c r="D331" s="76">
        <v>1</v>
      </c>
      <c r="E331" s="77">
        <v>1436</v>
      </c>
    </row>
    <row r="332" spans="1:5" s="78" customFormat="1" ht="12">
      <c r="A332" s="76">
        <f t="shared" si="5"/>
        <v>34002</v>
      </c>
      <c r="B332" s="76">
        <v>34</v>
      </c>
      <c r="C332" s="76" t="s">
        <v>80</v>
      </c>
      <c r="D332" s="76">
        <v>2</v>
      </c>
      <c r="E332" s="77">
        <v>1436</v>
      </c>
    </row>
    <row r="333" spans="1:5" s="78" customFormat="1" ht="12">
      <c r="A333" s="76">
        <f t="shared" si="5"/>
        <v>34003</v>
      </c>
      <c r="B333" s="76">
        <v>34</v>
      </c>
      <c r="C333" s="76" t="s">
        <v>80</v>
      </c>
      <c r="D333" s="76">
        <v>3</v>
      </c>
      <c r="E333" s="77">
        <v>1436</v>
      </c>
    </row>
    <row r="334" spans="1:5" s="78" customFormat="1" ht="12">
      <c r="A334" s="76">
        <f t="shared" si="5"/>
        <v>34004</v>
      </c>
      <c r="B334" s="76">
        <v>34</v>
      </c>
      <c r="C334" s="76" t="s">
        <v>80</v>
      </c>
      <c r="D334" s="76">
        <v>4</v>
      </c>
      <c r="E334" s="77">
        <v>1488</v>
      </c>
    </row>
    <row r="335" spans="1:5" s="78" customFormat="1" ht="12">
      <c r="A335" s="76">
        <f t="shared" si="5"/>
        <v>34005</v>
      </c>
      <c r="B335" s="76">
        <v>34</v>
      </c>
      <c r="C335" s="76" t="s">
        <v>80</v>
      </c>
      <c r="D335" s="76">
        <v>5</v>
      </c>
      <c r="E335" s="77">
        <v>1488</v>
      </c>
    </row>
    <row r="336" spans="1:5" s="78" customFormat="1" ht="12">
      <c r="A336" s="76">
        <f t="shared" si="5"/>
        <v>34006</v>
      </c>
      <c r="B336" s="76">
        <v>34</v>
      </c>
      <c r="C336" s="76" t="s">
        <v>80</v>
      </c>
      <c r="D336" s="76">
        <v>6</v>
      </c>
      <c r="E336" s="77">
        <v>1488</v>
      </c>
    </row>
    <row r="337" spans="1:5" s="78" customFormat="1" ht="12">
      <c r="A337" s="76">
        <f t="shared" si="5"/>
        <v>34007</v>
      </c>
      <c r="B337" s="76">
        <v>34</v>
      </c>
      <c r="C337" s="76" t="s">
        <v>80</v>
      </c>
      <c r="D337" s="76">
        <v>7</v>
      </c>
      <c r="E337" s="77">
        <v>1436</v>
      </c>
    </row>
    <row r="338" spans="1:5" s="78" customFormat="1" ht="12">
      <c r="A338" s="76">
        <f t="shared" si="5"/>
        <v>35001</v>
      </c>
      <c r="B338" s="76">
        <v>35</v>
      </c>
      <c r="C338" s="76" t="s">
        <v>81</v>
      </c>
      <c r="D338" s="76">
        <v>1</v>
      </c>
      <c r="E338" s="77">
        <v>3545</v>
      </c>
    </row>
    <row r="339" spans="1:5" s="78" customFormat="1" ht="12">
      <c r="A339" s="76">
        <f t="shared" si="5"/>
        <v>35002</v>
      </c>
      <c r="B339" s="76">
        <v>35</v>
      </c>
      <c r="C339" s="76" t="s">
        <v>81</v>
      </c>
      <c r="D339" s="76">
        <v>2</v>
      </c>
      <c r="E339" s="77">
        <v>2954</v>
      </c>
    </row>
    <row r="340" spans="1:5" s="78" customFormat="1" ht="12">
      <c r="A340" s="76">
        <f t="shared" si="5"/>
        <v>35003</v>
      </c>
      <c r="B340" s="76">
        <v>35</v>
      </c>
      <c r="C340" s="76" t="s">
        <v>81</v>
      </c>
      <c r="D340" s="76">
        <v>3</v>
      </c>
      <c r="E340" s="77">
        <v>3545</v>
      </c>
    </row>
    <row r="341" spans="1:5" s="78" customFormat="1" ht="12">
      <c r="A341" s="76">
        <f t="shared" si="5"/>
        <v>35004</v>
      </c>
      <c r="B341" s="76">
        <v>35</v>
      </c>
      <c r="C341" s="76" t="s">
        <v>81</v>
      </c>
      <c r="D341" s="76">
        <v>4</v>
      </c>
      <c r="E341" s="77">
        <v>3545</v>
      </c>
    </row>
    <row r="342" spans="1:5" s="78" customFormat="1" ht="12">
      <c r="A342" s="76">
        <f t="shared" si="5"/>
        <v>35005</v>
      </c>
      <c r="B342" s="76">
        <v>35</v>
      </c>
      <c r="C342" s="76" t="s">
        <v>81</v>
      </c>
      <c r="D342" s="76">
        <v>5</v>
      </c>
      <c r="E342" s="77">
        <v>3545</v>
      </c>
    </row>
    <row r="343" spans="1:5" s="78" customFormat="1" ht="12">
      <c r="A343" s="76">
        <f t="shared" si="5"/>
        <v>35006</v>
      </c>
      <c r="B343" s="76">
        <v>35</v>
      </c>
      <c r="C343" s="76" t="s">
        <v>81</v>
      </c>
      <c r="D343" s="76">
        <v>6</v>
      </c>
      <c r="E343" s="77">
        <v>3447</v>
      </c>
    </row>
    <row r="344" spans="1:5" s="78" customFormat="1" ht="12">
      <c r="A344" s="76">
        <f t="shared" si="5"/>
        <v>35007</v>
      </c>
      <c r="B344" s="76">
        <v>35</v>
      </c>
      <c r="C344" s="76" t="s">
        <v>81</v>
      </c>
      <c r="D344" s="76">
        <v>7</v>
      </c>
      <c r="E344" s="77">
        <v>3447</v>
      </c>
    </row>
    <row r="345" spans="1:5" s="78" customFormat="1" ht="12">
      <c r="A345" s="76">
        <f t="shared" si="5"/>
        <v>35008</v>
      </c>
      <c r="B345" s="76">
        <v>35</v>
      </c>
      <c r="C345" s="76" t="s">
        <v>81</v>
      </c>
      <c r="D345" s="76">
        <v>8</v>
      </c>
      <c r="E345" s="77">
        <v>3348</v>
      </c>
    </row>
    <row r="346" spans="1:5" s="78" customFormat="1" ht="12">
      <c r="A346" s="76">
        <f t="shared" si="5"/>
        <v>36001</v>
      </c>
      <c r="B346" s="76">
        <v>36</v>
      </c>
      <c r="C346" s="76" t="s">
        <v>82</v>
      </c>
      <c r="D346" s="76">
        <v>1</v>
      </c>
      <c r="E346" s="77">
        <v>1903</v>
      </c>
    </row>
    <row r="347" spans="1:5" s="78" customFormat="1" ht="12">
      <c r="A347" s="76">
        <f t="shared" si="5"/>
        <v>36002</v>
      </c>
      <c r="B347" s="76">
        <v>36</v>
      </c>
      <c r="C347" s="76" t="s">
        <v>82</v>
      </c>
      <c r="D347" s="76">
        <v>2</v>
      </c>
      <c r="E347" s="77">
        <v>1903</v>
      </c>
    </row>
    <row r="348" spans="1:5" s="78" customFormat="1" ht="12">
      <c r="A348" s="76">
        <f t="shared" si="5"/>
        <v>36003</v>
      </c>
      <c r="B348" s="76">
        <v>36</v>
      </c>
      <c r="C348" s="76" t="s">
        <v>82</v>
      </c>
      <c r="D348" s="76">
        <v>3</v>
      </c>
      <c r="E348" s="77">
        <v>1631</v>
      </c>
    </row>
    <row r="349" spans="1:5" s="78" customFormat="1" ht="12">
      <c r="A349" s="76">
        <f t="shared" si="5"/>
        <v>36004</v>
      </c>
      <c r="B349" s="76">
        <v>36</v>
      </c>
      <c r="C349" s="76" t="s">
        <v>82</v>
      </c>
      <c r="D349" s="76">
        <v>4</v>
      </c>
      <c r="E349" s="77">
        <v>1631</v>
      </c>
    </row>
    <row r="350" spans="1:5" s="78" customFormat="1" ht="12">
      <c r="A350" s="76">
        <f t="shared" si="5"/>
        <v>36005</v>
      </c>
      <c r="B350" s="76">
        <v>36</v>
      </c>
      <c r="C350" s="76" t="s">
        <v>82</v>
      </c>
      <c r="D350" s="76">
        <v>5</v>
      </c>
      <c r="E350" s="77">
        <v>1971</v>
      </c>
    </row>
    <row r="351" spans="1:5" s="78" customFormat="1" ht="12">
      <c r="A351" s="76">
        <f t="shared" si="5"/>
        <v>36006</v>
      </c>
      <c r="B351" s="76">
        <v>36</v>
      </c>
      <c r="C351" s="76" t="s">
        <v>82</v>
      </c>
      <c r="D351" s="76">
        <v>6</v>
      </c>
      <c r="E351" s="77">
        <v>1903</v>
      </c>
    </row>
    <row r="352" spans="1:5" s="78" customFormat="1" ht="12">
      <c r="A352" s="76">
        <f t="shared" si="5"/>
        <v>36007</v>
      </c>
      <c r="B352" s="76">
        <v>36</v>
      </c>
      <c r="C352" s="76" t="s">
        <v>82</v>
      </c>
      <c r="D352" s="76">
        <v>7</v>
      </c>
      <c r="E352" s="77">
        <v>1631</v>
      </c>
    </row>
    <row r="353" spans="1:5" s="78" customFormat="1" ht="12">
      <c r="A353" s="76">
        <f t="shared" si="5"/>
        <v>37001</v>
      </c>
      <c r="B353" s="76">
        <v>37</v>
      </c>
      <c r="C353" s="76" t="s">
        <v>83</v>
      </c>
      <c r="D353" s="76">
        <v>1</v>
      </c>
      <c r="E353" s="77">
        <v>1339</v>
      </c>
    </row>
    <row r="354" spans="1:5" s="78" customFormat="1" ht="12">
      <c r="A354" s="76">
        <f t="shared" si="5"/>
        <v>37002</v>
      </c>
      <c r="B354" s="76">
        <v>37</v>
      </c>
      <c r="C354" s="76" t="s">
        <v>83</v>
      </c>
      <c r="D354" s="76">
        <v>2</v>
      </c>
      <c r="E354" s="77">
        <v>1339</v>
      </c>
    </row>
    <row r="355" spans="1:5" s="78" customFormat="1" ht="12">
      <c r="A355" s="76">
        <f t="shared" si="5"/>
        <v>37003</v>
      </c>
      <c r="B355" s="76">
        <v>37</v>
      </c>
      <c r="C355" s="76" t="s">
        <v>83</v>
      </c>
      <c r="D355" s="76">
        <v>3</v>
      </c>
      <c r="E355" s="77">
        <v>1339</v>
      </c>
    </row>
    <row r="356" spans="1:5" s="78" customFormat="1" ht="12">
      <c r="A356" s="76">
        <f t="shared" si="5"/>
        <v>37004</v>
      </c>
      <c r="B356" s="76">
        <v>37</v>
      </c>
      <c r="C356" s="76" t="s">
        <v>83</v>
      </c>
      <c r="D356" s="76">
        <v>4</v>
      </c>
      <c r="E356" s="77">
        <v>1339</v>
      </c>
    </row>
    <row r="357" spans="1:5" s="78" customFormat="1" ht="12">
      <c r="A357" s="76">
        <f t="shared" si="5"/>
        <v>37005</v>
      </c>
      <c r="B357" s="76">
        <v>37</v>
      </c>
      <c r="C357" s="76" t="s">
        <v>83</v>
      </c>
      <c r="D357" s="76">
        <v>5</v>
      </c>
      <c r="E357" s="77">
        <v>1339</v>
      </c>
    </row>
    <row r="358" spans="1:5" s="78" customFormat="1" ht="12">
      <c r="A358" s="76">
        <f t="shared" si="5"/>
        <v>37006</v>
      </c>
      <c r="B358" s="76">
        <v>37</v>
      </c>
      <c r="C358" s="76" t="s">
        <v>83</v>
      </c>
      <c r="D358" s="76">
        <v>6</v>
      </c>
      <c r="E358" s="77">
        <v>1339</v>
      </c>
    </row>
    <row r="359" spans="1:5" s="78" customFormat="1" ht="12">
      <c r="A359" s="76">
        <f t="shared" si="5"/>
        <v>37007</v>
      </c>
      <c r="B359" s="76">
        <v>37</v>
      </c>
      <c r="C359" s="76" t="s">
        <v>83</v>
      </c>
      <c r="D359" s="76">
        <v>7</v>
      </c>
      <c r="E359" s="77">
        <v>1339</v>
      </c>
    </row>
    <row r="360" spans="1:5" s="78" customFormat="1" ht="12">
      <c r="A360" s="76">
        <f t="shared" si="5"/>
        <v>37008</v>
      </c>
      <c r="B360" s="76">
        <v>37</v>
      </c>
      <c r="C360" s="76" t="s">
        <v>83</v>
      </c>
      <c r="D360" s="76">
        <v>8</v>
      </c>
      <c r="E360" s="77">
        <v>1339</v>
      </c>
    </row>
    <row r="361" spans="1:5" s="78" customFormat="1" ht="12">
      <c r="A361" s="76">
        <f t="shared" si="5"/>
        <v>37009</v>
      </c>
      <c r="B361" s="76">
        <v>37</v>
      </c>
      <c r="C361" s="76" t="s">
        <v>83</v>
      </c>
      <c r="D361" s="76">
        <v>9</v>
      </c>
      <c r="E361" s="77">
        <v>1339</v>
      </c>
    </row>
    <row r="362" spans="1:5" s="78" customFormat="1" ht="12">
      <c r="A362" s="76">
        <f t="shared" si="5"/>
        <v>37010</v>
      </c>
      <c r="B362" s="76">
        <v>37</v>
      </c>
      <c r="C362" s="76" t="s">
        <v>83</v>
      </c>
      <c r="D362" s="76">
        <v>10</v>
      </c>
      <c r="E362" s="77">
        <v>1339</v>
      </c>
    </row>
    <row r="363" spans="1:5" s="78" customFormat="1" ht="12">
      <c r="A363" s="76">
        <f t="shared" si="5"/>
        <v>37011</v>
      </c>
      <c r="B363" s="76">
        <v>37</v>
      </c>
      <c r="C363" s="76" t="s">
        <v>83</v>
      </c>
      <c r="D363" s="76">
        <v>11</v>
      </c>
      <c r="E363" s="77">
        <v>1339</v>
      </c>
    </row>
    <row r="364" spans="1:5" s="78" customFormat="1" ht="12">
      <c r="A364" s="76">
        <f t="shared" si="5"/>
        <v>38001</v>
      </c>
      <c r="B364" s="76">
        <v>38</v>
      </c>
      <c r="C364" s="76" t="s">
        <v>84</v>
      </c>
      <c r="D364" s="76">
        <v>1</v>
      </c>
      <c r="E364" s="77">
        <v>3545</v>
      </c>
    </row>
    <row r="365" spans="1:5" s="78" customFormat="1" ht="12">
      <c r="A365" s="76">
        <f t="shared" si="5"/>
        <v>38002</v>
      </c>
      <c r="B365" s="76">
        <v>38</v>
      </c>
      <c r="C365" s="76" t="s">
        <v>84</v>
      </c>
      <c r="D365" s="76">
        <v>2</v>
      </c>
      <c r="E365" s="77">
        <v>3545</v>
      </c>
    </row>
    <row r="366" spans="1:5" s="78" customFormat="1" ht="12">
      <c r="A366" s="76">
        <f t="shared" si="5"/>
        <v>38003</v>
      </c>
      <c r="B366" s="76">
        <v>38</v>
      </c>
      <c r="C366" s="76" t="s">
        <v>84</v>
      </c>
      <c r="D366" s="76">
        <v>3</v>
      </c>
      <c r="E366" s="77">
        <v>3545</v>
      </c>
    </row>
    <row r="367" spans="1:5" s="78" customFormat="1" ht="12">
      <c r="A367" s="76">
        <f t="shared" si="5"/>
        <v>38004</v>
      </c>
      <c r="B367" s="76">
        <v>38</v>
      </c>
      <c r="C367" s="76" t="s">
        <v>84</v>
      </c>
      <c r="D367" s="76">
        <v>4</v>
      </c>
      <c r="E367" s="77">
        <v>3545</v>
      </c>
    </row>
    <row r="368" spans="1:5" s="78" customFormat="1" ht="12">
      <c r="A368" s="76">
        <f t="shared" si="5"/>
        <v>38005</v>
      </c>
      <c r="B368" s="76">
        <v>38</v>
      </c>
      <c r="C368" s="76" t="s">
        <v>84</v>
      </c>
      <c r="D368" s="76">
        <v>5</v>
      </c>
      <c r="E368" s="77">
        <v>3545</v>
      </c>
    </row>
    <row r="369" spans="1:5" s="78" customFormat="1" ht="12">
      <c r="A369" s="76">
        <f t="shared" si="5"/>
        <v>38006</v>
      </c>
      <c r="B369" s="76">
        <v>38</v>
      </c>
      <c r="C369" s="76" t="s">
        <v>84</v>
      </c>
      <c r="D369" s="76">
        <v>6</v>
      </c>
      <c r="E369" s="77">
        <v>3545</v>
      </c>
    </row>
    <row r="370" spans="1:5" s="78" customFormat="1" ht="12">
      <c r="A370" s="76">
        <f t="shared" si="5"/>
        <v>38007</v>
      </c>
      <c r="B370" s="76">
        <v>38</v>
      </c>
      <c r="C370" s="76" t="s">
        <v>84</v>
      </c>
      <c r="D370" s="76">
        <v>7</v>
      </c>
      <c r="E370" s="77">
        <v>3545</v>
      </c>
    </row>
    <row r="371" spans="1:5" s="78" customFormat="1" ht="12">
      <c r="A371" s="76">
        <f t="shared" si="5"/>
        <v>38008</v>
      </c>
      <c r="B371" s="76">
        <v>38</v>
      </c>
      <c r="C371" s="76" t="s">
        <v>84</v>
      </c>
      <c r="D371" s="76">
        <v>8</v>
      </c>
      <c r="E371" s="77">
        <v>3545</v>
      </c>
    </row>
    <row r="372" spans="1:5" s="78" customFormat="1" ht="12">
      <c r="A372" s="76">
        <f t="shared" si="5"/>
        <v>38009</v>
      </c>
      <c r="B372" s="76">
        <v>38</v>
      </c>
      <c r="C372" s="76" t="s">
        <v>84</v>
      </c>
      <c r="D372" s="76">
        <v>9</v>
      </c>
      <c r="E372" s="77">
        <v>3545</v>
      </c>
    </row>
    <row r="373" spans="1:5" s="78" customFormat="1" ht="12">
      <c r="A373" s="76">
        <f t="shared" si="5"/>
        <v>38010</v>
      </c>
      <c r="B373" s="76">
        <v>38</v>
      </c>
      <c r="C373" s="76" t="s">
        <v>84</v>
      </c>
      <c r="D373" s="76">
        <v>10</v>
      </c>
      <c r="E373" s="77">
        <v>3545</v>
      </c>
    </row>
    <row r="374" spans="1:5" s="78" customFormat="1" ht="12">
      <c r="A374" s="76">
        <f t="shared" si="5"/>
        <v>38011</v>
      </c>
      <c r="B374" s="76">
        <v>38</v>
      </c>
      <c r="C374" s="76" t="s">
        <v>84</v>
      </c>
      <c r="D374" s="76">
        <v>11</v>
      </c>
      <c r="E374" s="77">
        <v>3545</v>
      </c>
    </row>
    <row r="375" spans="1:5" s="78" customFormat="1" ht="12">
      <c r="A375" s="76">
        <f t="shared" si="5"/>
        <v>39001</v>
      </c>
      <c r="B375" s="76">
        <v>39</v>
      </c>
      <c r="C375" s="76" t="s">
        <v>85</v>
      </c>
      <c r="D375" s="76">
        <v>1</v>
      </c>
      <c r="E375" s="77">
        <v>1574</v>
      </c>
    </row>
    <row r="376" spans="1:5" s="78" customFormat="1" ht="12">
      <c r="A376" s="76">
        <f t="shared" si="5"/>
        <v>39002</v>
      </c>
      <c r="B376" s="76">
        <v>39</v>
      </c>
      <c r="C376" s="76" t="s">
        <v>85</v>
      </c>
      <c r="D376" s="76">
        <v>2</v>
      </c>
      <c r="E376" s="77">
        <v>1574</v>
      </c>
    </row>
    <row r="377" spans="1:5" s="78" customFormat="1" ht="12">
      <c r="A377" s="76">
        <f t="shared" si="5"/>
        <v>39003</v>
      </c>
      <c r="B377" s="76">
        <v>39</v>
      </c>
      <c r="C377" s="76" t="s">
        <v>85</v>
      </c>
      <c r="D377" s="76">
        <v>3</v>
      </c>
      <c r="E377" s="77">
        <v>1453</v>
      </c>
    </row>
    <row r="378" spans="1:5" s="78" customFormat="1" ht="12">
      <c r="A378" s="76">
        <f t="shared" si="5"/>
        <v>39004</v>
      </c>
      <c r="B378" s="76">
        <v>39</v>
      </c>
      <c r="C378" s="76" t="s">
        <v>85</v>
      </c>
      <c r="D378" s="76">
        <v>4</v>
      </c>
      <c r="E378" s="77">
        <v>1453</v>
      </c>
    </row>
    <row r="379" spans="1:5" s="78" customFormat="1" ht="12">
      <c r="A379" s="76">
        <f t="shared" si="5"/>
        <v>39005</v>
      </c>
      <c r="B379" s="76">
        <v>39</v>
      </c>
      <c r="C379" s="76" t="s">
        <v>85</v>
      </c>
      <c r="D379" s="76">
        <v>5</v>
      </c>
      <c r="E379" s="77">
        <v>1453</v>
      </c>
    </row>
    <row r="380" spans="1:5" s="78" customFormat="1" ht="12">
      <c r="A380" s="76">
        <f t="shared" si="5"/>
        <v>39006</v>
      </c>
      <c r="B380" s="76">
        <v>39</v>
      </c>
      <c r="C380" s="76" t="s">
        <v>85</v>
      </c>
      <c r="D380" s="76">
        <v>6</v>
      </c>
      <c r="E380" s="77">
        <v>1695</v>
      </c>
    </row>
    <row r="381" spans="1:5" s="78" customFormat="1" ht="12">
      <c r="A381" s="76">
        <f t="shared" si="5"/>
        <v>39007</v>
      </c>
      <c r="B381" s="76">
        <v>39</v>
      </c>
      <c r="C381" s="76" t="s">
        <v>85</v>
      </c>
      <c r="D381" s="76">
        <v>7</v>
      </c>
      <c r="E381" s="77">
        <v>1574</v>
      </c>
    </row>
    <row r="382" spans="1:5" s="78" customFormat="1" ht="12">
      <c r="A382" s="76">
        <f t="shared" si="5"/>
        <v>40001</v>
      </c>
      <c r="B382" s="76">
        <v>40</v>
      </c>
      <c r="C382" s="76" t="s">
        <v>86</v>
      </c>
      <c r="D382" s="76">
        <v>1</v>
      </c>
      <c r="E382" s="77">
        <v>1569</v>
      </c>
    </row>
    <row r="383" spans="1:5" s="78" customFormat="1" ht="12">
      <c r="A383" s="76">
        <f t="shared" si="5"/>
        <v>40002</v>
      </c>
      <c r="B383" s="76">
        <v>40</v>
      </c>
      <c r="C383" s="76" t="s">
        <v>86</v>
      </c>
      <c r="D383" s="76">
        <v>2</v>
      </c>
      <c r="E383" s="77">
        <v>1517</v>
      </c>
    </row>
    <row r="384" spans="1:5" s="78" customFormat="1" ht="12">
      <c r="A384" s="76">
        <f t="shared" si="5"/>
        <v>40003</v>
      </c>
      <c r="B384" s="76">
        <v>40</v>
      </c>
      <c r="C384" s="76" t="s">
        <v>86</v>
      </c>
      <c r="D384" s="76">
        <v>3</v>
      </c>
      <c r="E384" s="77">
        <v>1517</v>
      </c>
    </row>
    <row r="385" spans="1:5" s="78" customFormat="1" ht="12">
      <c r="A385" s="76">
        <f t="shared" si="5"/>
        <v>40004</v>
      </c>
      <c r="B385" s="76">
        <v>40</v>
      </c>
      <c r="C385" s="76" t="s">
        <v>86</v>
      </c>
      <c r="D385" s="76">
        <v>4</v>
      </c>
      <c r="E385" s="77">
        <v>1517</v>
      </c>
    </row>
    <row r="386" spans="1:5" s="78" customFormat="1" ht="12">
      <c r="A386" s="76">
        <f t="shared" si="5"/>
        <v>40005</v>
      </c>
      <c r="B386" s="76">
        <v>40</v>
      </c>
      <c r="C386" s="76" t="s">
        <v>86</v>
      </c>
      <c r="D386" s="76">
        <v>5</v>
      </c>
      <c r="E386" s="77">
        <v>1517</v>
      </c>
    </row>
    <row r="387" spans="1:5" s="78" customFormat="1" ht="12">
      <c r="A387" s="76">
        <f aca="true" t="shared" si="6" ref="A387:A450">+B387*1000+D387</f>
        <v>40006</v>
      </c>
      <c r="B387" s="76">
        <v>40</v>
      </c>
      <c r="C387" s="76" t="s">
        <v>86</v>
      </c>
      <c r="D387" s="76">
        <v>6</v>
      </c>
      <c r="E387" s="77">
        <v>1779</v>
      </c>
    </row>
    <row r="388" spans="1:5" s="78" customFormat="1" ht="12">
      <c r="A388" s="76">
        <f t="shared" si="6"/>
        <v>40007</v>
      </c>
      <c r="B388" s="76">
        <v>40</v>
      </c>
      <c r="C388" s="76" t="s">
        <v>86</v>
      </c>
      <c r="D388" s="76">
        <v>7</v>
      </c>
      <c r="E388" s="77">
        <v>1779</v>
      </c>
    </row>
    <row r="389" spans="1:5" s="78" customFormat="1" ht="12">
      <c r="A389" s="76">
        <f t="shared" si="6"/>
        <v>40008</v>
      </c>
      <c r="B389" s="76">
        <v>40</v>
      </c>
      <c r="C389" s="76" t="s">
        <v>86</v>
      </c>
      <c r="D389" s="76">
        <v>8</v>
      </c>
      <c r="E389" s="77">
        <v>1779</v>
      </c>
    </row>
    <row r="390" spans="1:5" s="78" customFormat="1" ht="12">
      <c r="A390" s="76">
        <f t="shared" si="6"/>
        <v>40009</v>
      </c>
      <c r="B390" s="76">
        <v>40</v>
      </c>
      <c r="C390" s="76" t="s">
        <v>86</v>
      </c>
      <c r="D390" s="76">
        <v>9</v>
      </c>
      <c r="E390" s="77">
        <v>1569</v>
      </c>
    </row>
    <row r="391" spans="1:5" s="78" customFormat="1" ht="12">
      <c r="A391" s="76">
        <f t="shared" si="6"/>
        <v>40010</v>
      </c>
      <c r="B391" s="76">
        <v>40</v>
      </c>
      <c r="C391" s="76" t="s">
        <v>86</v>
      </c>
      <c r="D391" s="76">
        <v>10</v>
      </c>
      <c r="E391" s="77">
        <v>1726</v>
      </c>
    </row>
    <row r="392" spans="1:5" s="78" customFormat="1" ht="12">
      <c r="A392" s="76">
        <f t="shared" si="6"/>
        <v>40011</v>
      </c>
      <c r="B392" s="76">
        <v>40</v>
      </c>
      <c r="C392" s="76" t="s">
        <v>86</v>
      </c>
      <c r="D392" s="76">
        <v>11</v>
      </c>
      <c r="E392" s="77">
        <v>1517</v>
      </c>
    </row>
    <row r="393" spans="1:5" s="78" customFormat="1" ht="12">
      <c r="A393" s="76">
        <f t="shared" si="6"/>
        <v>40012</v>
      </c>
      <c r="B393" s="76">
        <v>40</v>
      </c>
      <c r="C393" s="76" t="s">
        <v>86</v>
      </c>
      <c r="D393" s="76">
        <v>12</v>
      </c>
      <c r="E393" s="77">
        <v>1517</v>
      </c>
    </row>
    <row r="394" spans="1:5" s="78" customFormat="1" ht="12">
      <c r="A394" s="76">
        <f t="shared" si="6"/>
        <v>40013</v>
      </c>
      <c r="B394" s="76">
        <v>40</v>
      </c>
      <c r="C394" s="76" t="s">
        <v>86</v>
      </c>
      <c r="D394" s="76">
        <v>13</v>
      </c>
      <c r="E394" s="77">
        <v>1569</v>
      </c>
    </row>
    <row r="395" spans="1:5" s="78" customFormat="1" ht="12">
      <c r="A395" s="76">
        <f t="shared" si="6"/>
        <v>41002</v>
      </c>
      <c r="B395" s="76">
        <v>41</v>
      </c>
      <c r="C395" s="76" t="s">
        <v>87</v>
      </c>
      <c r="D395" s="76">
        <v>2</v>
      </c>
      <c r="E395" s="77">
        <v>2435</v>
      </c>
    </row>
    <row r="396" spans="1:5" s="78" customFormat="1" ht="12">
      <c r="A396" s="76">
        <f t="shared" si="6"/>
        <v>41003</v>
      </c>
      <c r="B396" s="76">
        <v>41</v>
      </c>
      <c r="C396" s="76" t="s">
        <v>87</v>
      </c>
      <c r="D396" s="76">
        <v>3</v>
      </c>
      <c r="E396" s="77">
        <v>2435</v>
      </c>
    </row>
    <row r="397" spans="1:5" s="78" customFormat="1" ht="12">
      <c r="A397" s="76">
        <f t="shared" si="6"/>
        <v>41004</v>
      </c>
      <c r="B397" s="76">
        <v>41</v>
      </c>
      <c r="C397" s="76" t="s">
        <v>87</v>
      </c>
      <c r="D397" s="76">
        <v>4</v>
      </c>
      <c r="E397" s="77">
        <v>2435</v>
      </c>
    </row>
    <row r="398" spans="1:5" s="78" customFormat="1" ht="12">
      <c r="A398" s="76">
        <f t="shared" si="6"/>
        <v>41005</v>
      </c>
      <c r="B398" s="76">
        <v>41</v>
      </c>
      <c r="C398" s="76" t="s">
        <v>87</v>
      </c>
      <c r="D398" s="76">
        <v>5</v>
      </c>
      <c r="E398" s="77">
        <v>2435</v>
      </c>
    </row>
    <row r="399" spans="1:5" s="78" customFormat="1" ht="12">
      <c r="A399" s="76">
        <f t="shared" si="6"/>
        <v>41006</v>
      </c>
      <c r="B399" s="76">
        <v>41</v>
      </c>
      <c r="C399" s="76" t="s">
        <v>87</v>
      </c>
      <c r="D399" s="76">
        <v>6</v>
      </c>
      <c r="E399" s="77">
        <v>2435</v>
      </c>
    </row>
    <row r="400" spans="1:5" s="78" customFormat="1" ht="12">
      <c r="A400" s="76">
        <f t="shared" si="6"/>
        <v>41007</v>
      </c>
      <c r="B400" s="76">
        <v>41</v>
      </c>
      <c r="C400" s="76" t="s">
        <v>87</v>
      </c>
      <c r="D400" s="76">
        <v>7</v>
      </c>
      <c r="E400" s="77">
        <v>2435</v>
      </c>
    </row>
    <row r="401" spans="1:5" s="78" customFormat="1" ht="12">
      <c r="A401" s="76">
        <f t="shared" si="6"/>
        <v>42001</v>
      </c>
      <c r="B401" s="76">
        <v>42</v>
      </c>
      <c r="C401" s="76" t="s">
        <v>88</v>
      </c>
      <c r="D401" s="76">
        <v>1</v>
      </c>
      <c r="E401" s="77">
        <v>1453</v>
      </c>
    </row>
    <row r="402" spans="1:5" s="78" customFormat="1" ht="12">
      <c r="A402" s="76">
        <f t="shared" si="6"/>
        <v>42002</v>
      </c>
      <c r="B402" s="76">
        <v>42</v>
      </c>
      <c r="C402" s="76" t="s">
        <v>88</v>
      </c>
      <c r="D402" s="76">
        <v>2</v>
      </c>
      <c r="E402" s="77">
        <v>1453</v>
      </c>
    </row>
    <row r="403" spans="1:5" s="78" customFormat="1" ht="12">
      <c r="A403" s="76">
        <f t="shared" si="6"/>
        <v>42003</v>
      </c>
      <c r="B403" s="76">
        <v>42</v>
      </c>
      <c r="C403" s="76" t="s">
        <v>88</v>
      </c>
      <c r="D403" s="76">
        <v>3</v>
      </c>
      <c r="E403" s="77">
        <v>1453</v>
      </c>
    </row>
    <row r="404" spans="1:5" s="78" customFormat="1" ht="12">
      <c r="A404" s="76">
        <f t="shared" si="6"/>
        <v>42004</v>
      </c>
      <c r="B404" s="76">
        <v>42</v>
      </c>
      <c r="C404" s="76" t="s">
        <v>88</v>
      </c>
      <c r="D404" s="76">
        <v>4</v>
      </c>
      <c r="E404" s="77">
        <v>1453</v>
      </c>
    </row>
    <row r="405" spans="1:5" s="78" customFormat="1" ht="12">
      <c r="A405" s="76">
        <f t="shared" si="6"/>
        <v>42005</v>
      </c>
      <c r="B405" s="76">
        <v>42</v>
      </c>
      <c r="C405" s="76" t="s">
        <v>88</v>
      </c>
      <c r="D405" s="76">
        <v>5</v>
      </c>
      <c r="E405" s="77">
        <v>1453</v>
      </c>
    </row>
    <row r="406" spans="1:5" s="78" customFormat="1" ht="12">
      <c r="A406" s="76">
        <f t="shared" si="6"/>
        <v>42006</v>
      </c>
      <c r="B406" s="76">
        <v>42</v>
      </c>
      <c r="C406" s="76" t="s">
        <v>88</v>
      </c>
      <c r="D406" s="76">
        <v>6</v>
      </c>
      <c r="E406" s="77">
        <v>1453</v>
      </c>
    </row>
    <row r="407" spans="1:5" s="78" customFormat="1" ht="12">
      <c r="A407" s="76">
        <f t="shared" si="6"/>
        <v>42007</v>
      </c>
      <c r="B407" s="76">
        <v>42</v>
      </c>
      <c r="C407" s="76" t="s">
        <v>88</v>
      </c>
      <c r="D407" s="76">
        <v>7</v>
      </c>
      <c r="E407" s="77">
        <v>1453</v>
      </c>
    </row>
    <row r="408" spans="1:5" s="78" customFormat="1" ht="12">
      <c r="A408" s="76">
        <f t="shared" si="6"/>
        <v>42008</v>
      </c>
      <c r="B408" s="76">
        <v>42</v>
      </c>
      <c r="C408" s="76" t="s">
        <v>88</v>
      </c>
      <c r="D408" s="76">
        <v>8</v>
      </c>
      <c r="E408" s="77">
        <v>1453</v>
      </c>
    </row>
    <row r="409" spans="1:5" s="78" customFormat="1" ht="12">
      <c r="A409" s="76">
        <f t="shared" si="6"/>
        <v>42009</v>
      </c>
      <c r="B409" s="76">
        <v>42</v>
      </c>
      <c r="C409" s="76" t="s">
        <v>88</v>
      </c>
      <c r="D409" s="76">
        <v>9</v>
      </c>
      <c r="E409" s="77">
        <v>1453</v>
      </c>
    </row>
    <row r="410" spans="1:5" s="78" customFormat="1" ht="12">
      <c r="A410" s="76">
        <f t="shared" si="6"/>
        <v>42010</v>
      </c>
      <c r="B410" s="76">
        <v>42</v>
      </c>
      <c r="C410" s="76" t="s">
        <v>88</v>
      </c>
      <c r="D410" s="76">
        <v>10</v>
      </c>
      <c r="E410" s="77">
        <v>1574</v>
      </c>
    </row>
    <row r="411" spans="1:5" s="78" customFormat="1" ht="12">
      <c r="A411" s="76">
        <f t="shared" si="6"/>
        <v>43001</v>
      </c>
      <c r="B411" s="76">
        <v>43</v>
      </c>
      <c r="C411" s="76" t="s">
        <v>89</v>
      </c>
      <c r="D411" s="76">
        <v>1</v>
      </c>
      <c r="E411" s="77">
        <v>1609</v>
      </c>
    </row>
    <row r="412" spans="1:5" s="78" customFormat="1" ht="12">
      <c r="A412" s="76">
        <f t="shared" si="6"/>
        <v>43002</v>
      </c>
      <c r="B412" s="76">
        <v>43</v>
      </c>
      <c r="C412" s="76" t="s">
        <v>89</v>
      </c>
      <c r="D412" s="76">
        <v>2</v>
      </c>
      <c r="E412" s="77">
        <v>1609</v>
      </c>
    </row>
    <row r="413" spans="1:5" s="78" customFormat="1" ht="12">
      <c r="A413" s="76">
        <f t="shared" si="6"/>
        <v>43003</v>
      </c>
      <c r="B413" s="76">
        <v>43</v>
      </c>
      <c r="C413" s="76" t="s">
        <v>89</v>
      </c>
      <c r="D413" s="76">
        <v>3</v>
      </c>
      <c r="E413" s="77">
        <v>1930</v>
      </c>
    </row>
    <row r="414" spans="1:5" s="78" customFormat="1" ht="12">
      <c r="A414" s="76">
        <f t="shared" si="6"/>
        <v>43004</v>
      </c>
      <c r="B414" s="76">
        <v>43</v>
      </c>
      <c r="C414" s="76" t="s">
        <v>89</v>
      </c>
      <c r="D414" s="76">
        <v>4</v>
      </c>
      <c r="E414" s="77">
        <v>1930</v>
      </c>
    </row>
    <row r="415" spans="1:5" s="78" customFormat="1" ht="12">
      <c r="A415" s="76">
        <f t="shared" si="6"/>
        <v>43005</v>
      </c>
      <c r="B415" s="76">
        <v>43</v>
      </c>
      <c r="C415" s="76" t="s">
        <v>89</v>
      </c>
      <c r="D415" s="76">
        <v>5</v>
      </c>
      <c r="E415" s="77">
        <v>1930</v>
      </c>
    </row>
    <row r="416" spans="1:5" s="78" customFormat="1" ht="12">
      <c r="A416" s="76">
        <f t="shared" si="6"/>
        <v>43006</v>
      </c>
      <c r="B416" s="76">
        <v>43</v>
      </c>
      <c r="C416" s="76" t="s">
        <v>89</v>
      </c>
      <c r="D416" s="76">
        <v>6</v>
      </c>
      <c r="E416" s="77">
        <v>1823</v>
      </c>
    </row>
    <row r="417" spans="1:5" s="78" customFormat="1" ht="12">
      <c r="A417" s="76">
        <f t="shared" si="6"/>
        <v>43007</v>
      </c>
      <c r="B417" s="76">
        <v>43</v>
      </c>
      <c r="C417" s="76" t="s">
        <v>89</v>
      </c>
      <c r="D417" s="76">
        <v>7</v>
      </c>
      <c r="E417" s="77">
        <v>1823</v>
      </c>
    </row>
    <row r="418" spans="1:5" s="78" customFormat="1" ht="12">
      <c r="A418" s="76">
        <f t="shared" si="6"/>
        <v>43008</v>
      </c>
      <c r="B418" s="76">
        <v>43</v>
      </c>
      <c r="C418" s="76" t="s">
        <v>89</v>
      </c>
      <c r="D418" s="76">
        <v>8</v>
      </c>
      <c r="E418" s="77">
        <v>1930</v>
      </c>
    </row>
    <row r="419" spans="1:5" s="78" customFormat="1" ht="12">
      <c r="A419" s="76">
        <f t="shared" si="6"/>
        <v>44002</v>
      </c>
      <c r="B419" s="76">
        <v>44</v>
      </c>
      <c r="C419" s="76" t="s">
        <v>90</v>
      </c>
      <c r="D419" s="76">
        <v>2</v>
      </c>
      <c r="E419" s="77">
        <v>2421</v>
      </c>
    </row>
    <row r="420" spans="1:5" s="78" customFormat="1" ht="12">
      <c r="A420" s="76">
        <f t="shared" si="6"/>
        <v>44003</v>
      </c>
      <c r="B420" s="76">
        <v>44</v>
      </c>
      <c r="C420" s="76" t="s">
        <v>90</v>
      </c>
      <c r="D420" s="76">
        <v>3</v>
      </c>
      <c r="E420" s="77">
        <v>2201</v>
      </c>
    </row>
    <row r="421" spans="1:5" s="78" customFormat="1" ht="12">
      <c r="A421" s="76">
        <f t="shared" si="6"/>
        <v>44004</v>
      </c>
      <c r="B421" s="76">
        <v>44</v>
      </c>
      <c r="C421" s="76" t="s">
        <v>90</v>
      </c>
      <c r="D421" s="76">
        <v>4</v>
      </c>
      <c r="E421" s="77">
        <v>2494</v>
      </c>
    </row>
    <row r="422" spans="1:5" s="78" customFormat="1" ht="12">
      <c r="A422" s="76">
        <f t="shared" si="6"/>
        <v>44005</v>
      </c>
      <c r="B422" s="76">
        <v>44</v>
      </c>
      <c r="C422" s="76" t="s">
        <v>90</v>
      </c>
      <c r="D422" s="76">
        <v>5</v>
      </c>
      <c r="E422" s="77">
        <v>2127</v>
      </c>
    </row>
    <row r="423" spans="1:5" s="78" customFormat="1" ht="12">
      <c r="A423" s="76">
        <f t="shared" si="6"/>
        <v>44006</v>
      </c>
      <c r="B423" s="76">
        <v>44</v>
      </c>
      <c r="C423" s="76" t="s">
        <v>90</v>
      </c>
      <c r="D423" s="76">
        <v>6</v>
      </c>
      <c r="E423" s="77">
        <v>2127</v>
      </c>
    </row>
    <row r="424" spans="1:5" s="78" customFormat="1" ht="12">
      <c r="A424" s="76">
        <f t="shared" si="6"/>
        <v>44007</v>
      </c>
      <c r="B424" s="76">
        <v>44</v>
      </c>
      <c r="C424" s="76" t="s">
        <v>90</v>
      </c>
      <c r="D424" s="76">
        <v>7</v>
      </c>
      <c r="E424" s="77">
        <v>2494</v>
      </c>
    </row>
    <row r="425" spans="1:5" s="78" customFormat="1" ht="12">
      <c r="A425" s="76">
        <f t="shared" si="6"/>
        <v>44008</v>
      </c>
      <c r="B425" s="76">
        <v>44</v>
      </c>
      <c r="C425" s="76" t="s">
        <v>90</v>
      </c>
      <c r="D425" s="76">
        <v>8</v>
      </c>
      <c r="E425" s="77">
        <v>2127</v>
      </c>
    </row>
    <row r="426" spans="1:5" s="78" customFormat="1" ht="12">
      <c r="A426" s="76">
        <f t="shared" si="6"/>
        <v>44009</v>
      </c>
      <c r="B426" s="76">
        <v>44</v>
      </c>
      <c r="C426" s="76" t="s">
        <v>90</v>
      </c>
      <c r="D426" s="76">
        <v>9</v>
      </c>
      <c r="E426" s="77">
        <v>2201</v>
      </c>
    </row>
    <row r="427" spans="1:5" s="78" customFormat="1" ht="12">
      <c r="A427" s="76">
        <f t="shared" si="6"/>
        <v>44010</v>
      </c>
      <c r="B427" s="76">
        <v>44</v>
      </c>
      <c r="C427" s="76" t="s">
        <v>90</v>
      </c>
      <c r="D427" s="76">
        <v>10</v>
      </c>
      <c r="E427" s="77">
        <v>2127</v>
      </c>
    </row>
    <row r="428" spans="1:5" s="78" customFormat="1" ht="12">
      <c r="A428" s="76">
        <f t="shared" si="6"/>
        <v>44011</v>
      </c>
      <c r="B428" s="76">
        <v>44</v>
      </c>
      <c r="C428" s="76" t="s">
        <v>90</v>
      </c>
      <c r="D428" s="76">
        <v>11</v>
      </c>
      <c r="E428" s="77">
        <v>1907</v>
      </c>
    </row>
    <row r="429" spans="1:5" s="78" customFormat="1" ht="12">
      <c r="A429" s="76">
        <f t="shared" si="6"/>
        <v>44012</v>
      </c>
      <c r="B429" s="76">
        <v>44</v>
      </c>
      <c r="C429" s="76" t="s">
        <v>90</v>
      </c>
      <c r="D429" s="76">
        <v>12</v>
      </c>
      <c r="E429" s="77">
        <v>2201</v>
      </c>
    </row>
    <row r="430" spans="1:5" s="78" customFormat="1" ht="12">
      <c r="A430" s="76">
        <f t="shared" si="6"/>
        <v>45001</v>
      </c>
      <c r="B430" s="76">
        <v>45</v>
      </c>
      <c r="C430" s="76" t="s">
        <v>91</v>
      </c>
      <c r="D430" s="76">
        <v>1</v>
      </c>
      <c r="E430" s="77">
        <v>3824</v>
      </c>
    </row>
    <row r="431" spans="1:5" s="78" customFormat="1" ht="12">
      <c r="A431" s="76">
        <f t="shared" si="6"/>
        <v>45002</v>
      </c>
      <c r="B431" s="76">
        <v>45</v>
      </c>
      <c r="C431" s="76" t="s">
        <v>91</v>
      </c>
      <c r="D431" s="76">
        <v>2</v>
      </c>
      <c r="E431" s="77">
        <v>3278</v>
      </c>
    </row>
    <row r="432" spans="1:5" s="78" customFormat="1" ht="12">
      <c r="A432" s="76">
        <f t="shared" si="6"/>
        <v>45003</v>
      </c>
      <c r="B432" s="76">
        <v>45</v>
      </c>
      <c r="C432" s="76" t="s">
        <v>91</v>
      </c>
      <c r="D432" s="76">
        <v>3</v>
      </c>
      <c r="E432" s="77">
        <v>3059</v>
      </c>
    </row>
    <row r="433" spans="1:5" s="78" customFormat="1" ht="12">
      <c r="A433" s="76">
        <f t="shared" si="6"/>
        <v>45004</v>
      </c>
      <c r="B433" s="76">
        <v>45</v>
      </c>
      <c r="C433" s="76" t="s">
        <v>91</v>
      </c>
      <c r="D433" s="76">
        <v>4</v>
      </c>
      <c r="E433" s="77">
        <v>3824</v>
      </c>
    </row>
    <row r="434" spans="1:5" s="78" customFormat="1" ht="12">
      <c r="A434" s="76">
        <f t="shared" si="6"/>
        <v>45005</v>
      </c>
      <c r="B434" s="76">
        <v>45</v>
      </c>
      <c r="C434" s="76" t="s">
        <v>91</v>
      </c>
      <c r="D434" s="76">
        <v>5</v>
      </c>
      <c r="E434" s="77">
        <v>3169</v>
      </c>
    </row>
    <row r="435" spans="1:5" s="78" customFormat="1" ht="12">
      <c r="A435" s="76">
        <f t="shared" si="6"/>
        <v>45006</v>
      </c>
      <c r="B435" s="76">
        <v>45</v>
      </c>
      <c r="C435" s="76" t="s">
        <v>91</v>
      </c>
      <c r="D435" s="76">
        <v>6</v>
      </c>
      <c r="E435" s="77">
        <v>3824</v>
      </c>
    </row>
    <row r="436" spans="1:5" s="78" customFormat="1" ht="12">
      <c r="A436" s="76">
        <f t="shared" si="6"/>
        <v>46001</v>
      </c>
      <c r="B436" s="76">
        <v>46</v>
      </c>
      <c r="C436" s="76" t="s">
        <v>92</v>
      </c>
      <c r="D436" s="76">
        <v>1</v>
      </c>
      <c r="E436" s="77">
        <v>3816</v>
      </c>
    </row>
    <row r="437" spans="1:5" s="78" customFormat="1" ht="12">
      <c r="A437" s="76">
        <f t="shared" si="6"/>
        <v>46002</v>
      </c>
      <c r="B437" s="76">
        <v>46</v>
      </c>
      <c r="C437" s="76" t="s">
        <v>92</v>
      </c>
      <c r="D437" s="76">
        <v>2</v>
      </c>
      <c r="E437" s="77">
        <v>3816</v>
      </c>
    </row>
    <row r="438" spans="1:5" s="78" customFormat="1" ht="12">
      <c r="A438" s="76">
        <f t="shared" si="6"/>
        <v>46003</v>
      </c>
      <c r="B438" s="76">
        <v>46</v>
      </c>
      <c r="C438" s="76" t="s">
        <v>92</v>
      </c>
      <c r="D438" s="76">
        <v>3</v>
      </c>
      <c r="E438" s="77">
        <v>3816</v>
      </c>
    </row>
    <row r="439" spans="1:5" s="78" customFormat="1" ht="12">
      <c r="A439" s="76">
        <f t="shared" si="6"/>
        <v>46004</v>
      </c>
      <c r="B439" s="76">
        <v>46</v>
      </c>
      <c r="C439" s="76" t="s">
        <v>92</v>
      </c>
      <c r="D439" s="76">
        <v>4</v>
      </c>
      <c r="E439" s="77">
        <v>3816</v>
      </c>
    </row>
    <row r="440" spans="1:5" s="78" customFormat="1" ht="12">
      <c r="A440" s="76">
        <f t="shared" si="6"/>
        <v>46005</v>
      </c>
      <c r="B440" s="76">
        <v>46</v>
      </c>
      <c r="C440" s="76" t="s">
        <v>92</v>
      </c>
      <c r="D440" s="76">
        <v>5</v>
      </c>
      <c r="E440" s="77">
        <v>3816</v>
      </c>
    </row>
    <row r="441" spans="1:5" s="78" customFormat="1" ht="12">
      <c r="A441" s="76">
        <f t="shared" si="6"/>
        <v>46006</v>
      </c>
      <c r="B441" s="76">
        <v>46</v>
      </c>
      <c r="C441" s="76" t="s">
        <v>92</v>
      </c>
      <c r="D441" s="76">
        <v>6</v>
      </c>
      <c r="E441" s="77">
        <v>3816</v>
      </c>
    </row>
    <row r="442" spans="1:5" s="78" customFormat="1" ht="12">
      <c r="A442" s="76">
        <f t="shared" si="6"/>
        <v>49001</v>
      </c>
      <c r="B442" s="76">
        <v>49</v>
      </c>
      <c r="C442" s="76" t="s">
        <v>93</v>
      </c>
      <c r="D442" s="76">
        <v>1</v>
      </c>
      <c r="E442" s="77">
        <v>2633</v>
      </c>
    </row>
    <row r="443" spans="1:5" s="78" customFormat="1" ht="12">
      <c r="A443" s="76">
        <f t="shared" si="6"/>
        <v>49002</v>
      </c>
      <c r="B443" s="76">
        <v>49</v>
      </c>
      <c r="C443" s="76" t="s">
        <v>93</v>
      </c>
      <c r="D443" s="76">
        <v>2</v>
      </c>
      <c r="E443" s="77">
        <v>2633</v>
      </c>
    </row>
    <row r="444" spans="1:5" s="78" customFormat="1" ht="12">
      <c r="A444" s="76">
        <f t="shared" si="6"/>
        <v>49003</v>
      </c>
      <c r="B444" s="76">
        <v>49</v>
      </c>
      <c r="C444" s="76" t="s">
        <v>93</v>
      </c>
      <c r="D444" s="76">
        <v>3</v>
      </c>
      <c r="E444" s="77">
        <v>2633</v>
      </c>
    </row>
    <row r="445" spans="1:5" s="78" customFormat="1" ht="12">
      <c r="A445" s="76">
        <f t="shared" si="6"/>
        <v>49004</v>
      </c>
      <c r="B445" s="76">
        <v>49</v>
      </c>
      <c r="C445" s="76" t="s">
        <v>93</v>
      </c>
      <c r="D445" s="76">
        <v>4</v>
      </c>
      <c r="E445" s="77">
        <v>2069</v>
      </c>
    </row>
    <row r="446" spans="1:5" s="78" customFormat="1" ht="12">
      <c r="A446" s="76">
        <f t="shared" si="6"/>
        <v>49005</v>
      </c>
      <c r="B446" s="76">
        <v>49</v>
      </c>
      <c r="C446" s="76" t="s">
        <v>93</v>
      </c>
      <c r="D446" s="76">
        <v>5</v>
      </c>
      <c r="E446" s="77">
        <v>2633</v>
      </c>
    </row>
    <row r="447" spans="1:5" s="78" customFormat="1" ht="12">
      <c r="A447" s="76">
        <f t="shared" si="6"/>
        <v>49006</v>
      </c>
      <c r="B447" s="76">
        <v>49</v>
      </c>
      <c r="C447" s="76" t="s">
        <v>93</v>
      </c>
      <c r="D447" s="76">
        <v>6</v>
      </c>
      <c r="E447" s="77">
        <v>2633</v>
      </c>
    </row>
    <row r="448" spans="1:5" s="78" customFormat="1" ht="12">
      <c r="A448" s="76">
        <f t="shared" si="6"/>
        <v>49007</v>
      </c>
      <c r="B448" s="76">
        <v>49</v>
      </c>
      <c r="C448" s="76" t="s">
        <v>93</v>
      </c>
      <c r="D448" s="76">
        <v>7</v>
      </c>
      <c r="E448" s="77">
        <v>2633</v>
      </c>
    </row>
    <row r="449" spans="1:5" s="78" customFormat="1" ht="12">
      <c r="A449" s="76">
        <f t="shared" si="6"/>
        <v>49008</v>
      </c>
      <c r="B449" s="76">
        <v>49</v>
      </c>
      <c r="C449" s="76" t="s">
        <v>93</v>
      </c>
      <c r="D449" s="76">
        <v>8</v>
      </c>
      <c r="E449" s="77">
        <v>2720</v>
      </c>
    </row>
    <row r="450" spans="1:5" s="78" customFormat="1" ht="12">
      <c r="A450" s="76">
        <f t="shared" si="6"/>
        <v>49009</v>
      </c>
      <c r="B450" s="76">
        <v>49</v>
      </c>
      <c r="C450" s="76" t="s">
        <v>93</v>
      </c>
      <c r="D450" s="76">
        <v>9</v>
      </c>
      <c r="E450" s="77">
        <v>2069</v>
      </c>
    </row>
    <row r="451" spans="1:5" s="78" customFormat="1" ht="12">
      <c r="A451" s="76">
        <f aca="true" t="shared" si="7" ref="A451:A514">+B451*1000+D451</f>
        <v>49010</v>
      </c>
      <c r="B451" s="76">
        <v>49</v>
      </c>
      <c r="C451" s="76" t="s">
        <v>93</v>
      </c>
      <c r="D451" s="76">
        <v>10</v>
      </c>
      <c r="E451" s="77">
        <v>2445</v>
      </c>
    </row>
    <row r="452" spans="1:5" s="78" customFormat="1" ht="12">
      <c r="A452" s="76">
        <f t="shared" si="7"/>
        <v>49011</v>
      </c>
      <c r="B452" s="76">
        <v>49</v>
      </c>
      <c r="C452" s="76" t="s">
        <v>93</v>
      </c>
      <c r="D452" s="76">
        <v>11</v>
      </c>
      <c r="E452" s="77">
        <v>2445</v>
      </c>
    </row>
    <row r="453" spans="1:5" s="78" customFormat="1" ht="12">
      <c r="A453" s="76">
        <f t="shared" si="7"/>
        <v>50001</v>
      </c>
      <c r="B453" s="76">
        <v>50</v>
      </c>
      <c r="C453" s="76" t="s">
        <v>94</v>
      </c>
      <c r="D453" s="76">
        <v>1</v>
      </c>
      <c r="E453" s="77">
        <v>2112</v>
      </c>
    </row>
    <row r="454" spans="1:5" s="78" customFormat="1" ht="12">
      <c r="A454" s="76">
        <f t="shared" si="7"/>
        <v>50002</v>
      </c>
      <c r="B454" s="76">
        <v>50</v>
      </c>
      <c r="C454" s="76" t="s">
        <v>94</v>
      </c>
      <c r="D454" s="76">
        <v>2</v>
      </c>
      <c r="E454" s="77">
        <v>2112</v>
      </c>
    </row>
    <row r="455" spans="1:5" s="78" customFormat="1" ht="12">
      <c r="A455" s="76">
        <f t="shared" si="7"/>
        <v>50003</v>
      </c>
      <c r="B455" s="76">
        <v>50</v>
      </c>
      <c r="C455" s="76" t="s">
        <v>94</v>
      </c>
      <c r="D455" s="76">
        <v>3</v>
      </c>
      <c r="E455" s="77">
        <v>1920</v>
      </c>
    </row>
    <row r="456" spans="1:5" s="78" customFormat="1" ht="12">
      <c r="A456" s="76">
        <f t="shared" si="7"/>
        <v>50004</v>
      </c>
      <c r="B456" s="76">
        <v>50</v>
      </c>
      <c r="C456" s="76" t="s">
        <v>94</v>
      </c>
      <c r="D456" s="76">
        <v>4</v>
      </c>
      <c r="E456" s="77">
        <v>1920</v>
      </c>
    </row>
    <row r="457" spans="1:5" s="78" customFormat="1" ht="12">
      <c r="A457" s="76">
        <f t="shared" si="7"/>
        <v>50005</v>
      </c>
      <c r="B457" s="76">
        <v>50</v>
      </c>
      <c r="C457" s="76" t="s">
        <v>94</v>
      </c>
      <c r="D457" s="76">
        <v>5</v>
      </c>
      <c r="E457" s="77">
        <v>2112</v>
      </c>
    </row>
    <row r="458" spans="1:5" s="78" customFormat="1" ht="12">
      <c r="A458" s="76">
        <f t="shared" si="7"/>
        <v>50006</v>
      </c>
      <c r="B458" s="76">
        <v>50</v>
      </c>
      <c r="C458" s="76" t="s">
        <v>94</v>
      </c>
      <c r="D458" s="76">
        <v>6</v>
      </c>
      <c r="E458" s="77">
        <v>1792</v>
      </c>
    </row>
    <row r="459" spans="1:5" s="78" customFormat="1" ht="12">
      <c r="A459" s="76">
        <f t="shared" si="7"/>
        <v>50007</v>
      </c>
      <c r="B459" s="76">
        <v>50</v>
      </c>
      <c r="C459" s="76" t="s">
        <v>94</v>
      </c>
      <c r="D459" s="76">
        <v>7</v>
      </c>
      <c r="E459" s="77">
        <v>1792</v>
      </c>
    </row>
    <row r="460" spans="1:5" s="78" customFormat="1" ht="12">
      <c r="A460" s="76">
        <f t="shared" si="7"/>
        <v>50008</v>
      </c>
      <c r="B460" s="76">
        <v>50</v>
      </c>
      <c r="C460" s="76" t="s">
        <v>94</v>
      </c>
      <c r="D460" s="76">
        <v>8</v>
      </c>
      <c r="E460" s="77">
        <v>2112</v>
      </c>
    </row>
    <row r="461" spans="1:5" s="78" customFormat="1" ht="12">
      <c r="A461" s="76">
        <f t="shared" si="7"/>
        <v>50009</v>
      </c>
      <c r="B461" s="76">
        <v>50</v>
      </c>
      <c r="C461" s="76" t="s">
        <v>94</v>
      </c>
      <c r="D461" s="76">
        <v>9</v>
      </c>
      <c r="E461" s="77">
        <v>1856</v>
      </c>
    </row>
    <row r="462" spans="1:5" s="78" customFormat="1" ht="12">
      <c r="A462" s="76">
        <f t="shared" si="7"/>
        <v>50010</v>
      </c>
      <c r="B462" s="76">
        <v>50</v>
      </c>
      <c r="C462" s="76" t="s">
        <v>94</v>
      </c>
      <c r="D462" s="76">
        <v>10</v>
      </c>
      <c r="E462" s="77">
        <v>1856</v>
      </c>
    </row>
    <row r="463" spans="1:5" s="78" customFormat="1" ht="12">
      <c r="A463" s="76">
        <f t="shared" si="7"/>
        <v>50011</v>
      </c>
      <c r="B463" s="76">
        <v>50</v>
      </c>
      <c r="C463" s="76" t="s">
        <v>94</v>
      </c>
      <c r="D463" s="76">
        <v>11</v>
      </c>
      <c r="E463" s="77">
        <v>1792</v>
      </c>
    </row>
    <row r="464" spans="1:5" s="78" customFormat="1" ht="12">
      <c r="A464" s="76">
        <f t="shared" si="7"/>
        <v>50012</v>
      </c>
      <c r="B464" s="76">
        <v>50</v>
      </c>
      <c r="C464" s="76" t="s">
        <v>94</v>
      </c>
      <c r="D464" s="76">
        <v>12</v>
      </c>
      <c r="E464" s="77">
        <v>1792</v>
      </c>
    </row>
    <row r="465" spans="1:5" s="78" customFormat="1" ht="12">
      <c r="A465" s="76">
        <f t="shared" si="7"/>
        <v>50013</v>
      </c>
      <c r="B465" s="76">
        <v>50</v>
      </c>
      <c r="C465" s="76" t="s">
        <v>94</v>
      </c>
      <c r="D465" s="76">
        <v>13</v>
      </c>
      <c r="E465" s="77">
        <v>1664</v>
      </c>
    </row>
    <row r="466" spans="1:5" s="78" customFormat="1" ht="12">
      <c r="A466" s="76">
        <f t="shared" si="7"/>
        <v>50014</v>
      </c>
      <c r="B466" s="76">
        <v>50</v>
      </c>
      <c r="C466" s="76" t="s">
        <v>94</v>
      </c>
      <c r="D466" s="76">
        <v>14</v>
      </c>
      <c r="E466" s="77">
        <v>1792</v>
      </c>
    </row>
    <row r="467" spans="1:5" s="78" customFormat="1" ht="12">
      <c r="A467" s="76">
        <f t="shared" si="7"/>
        <v>50015</v>
      </c>
      <c r="B467" s="76">
        <v>50</v>
      </c>
      <c r="C467" s="76" t="s">
        <v>94</v>
      </c>
      <c r="D467" s="76">
        <v>15</v>
      </c>
      <c r="E467" s="77">
        <v>1792</v>
      </c>
    </row>
    <row r="468" spans="1:5" s="78" customFormat="1" ht="12">
      <c r="A468" s="76">
        <f t="shared" si="7"/>
        <v>51002</v>
      </c>
      <c r="B468" s="76">
        <v>51</v>
      </c>
      <c r="C468" s="76" t="s">
        <v>95</v>
      </c>
      <c r="D468" s="76">
        <v>2</v>
      </c>
      <c r="E468" s="77">
        <v>1693</v>
      </c>
    </row>
    <row r="469" spans="1:5" s="78" customFormat="1" ht="12">
      <c r="A469" s="76">
        <f t="shared" si="7"/>
        <v>51003</v>
      </c>
      <c r="B469" s="76">
        <v>51</v>
      </c>
      <c r="C469" s="76" t="s">
        <v>95</v>
      </c>
      <c r="D469" s="76">
        <v>3</v>
      </c>
      <c r="E469" s="77">
        <v>1863</v>
      </c>
    </row>
    <row r="470" spans="1:5" s="78" customFormat="1" ht="12">
      <c r="A470" s="76">
        <f t="shared" si="7"/>
        <v>51004</v>
      </c>
      <c r="B470" s="76">
        <v>51</v>
      </c>
      <c r="C470" s="76" t="s">
        <v>95</v>
      </c>
      <c r="D470" s="76">
        <v>4</v>
      </c>
      <c r="E470" s="77">
        <v>1693</v>
      </c>
    </row>
    <row r="471" spans="1:5" s="78" customFormat="1" ht="12">
      <c r="A471" s="76">
        <f t="shared" si="7"/>
        <v>51005</v>
      </c>
      <c r="B471" s="76">
        <v>51</v>
      </c>
      <c r="C471" s="76" t="s">
        <v>95</v>
      </c>
      <c r="D471" s="76">
        <v>5</v>
      </c>
      <c r="E471" s="77">
        <v>1863</v>
      </c>
    </row>
    <row r="472" spans="1:5" s="78" customFormat="1" ht="12">
      <c r="A472" s="76">
        <f t="shared" si="7"/>
        <v>51006</v>
      </c>
      <c r="B472" s="76">
        <v>51</v>
      </c>
      <c r="C472" s="76" t="s">
        <v>95</v>
      </c>
      <c r="D472" s="76">
        <v>6</v>
      </c>
      <c r="E472" s="77">
        <v>1637</v>
      </c>
    </row>
    <row r="473" spans="1:5" s="78" customFormat="1" ht="12">
      <c r="A473" s="76">
        <f t="shared" si="7"/>
        <v>51007</v>
      </c>
      <c r="B473" s="76">
        <v>51</v>
      </c>
      <c r="C473" s="76" t="s">
        <v>95</v>
      </c>
      <c r="D473" s="76">
        <v>7</v>
      </c>
      <c r="E473" s="77">
        <v>1863</v>
      </c>
    </row>
    <row r="474" spans="1:5" s="78" customFormat="1" ht="12">
      <c r="A474" s="76">
        <f t="shared" si="7"/>
        <v>51008</v>
      </c>
      <c r="B474" s="76">
        <v>51</v>
      </c>
      <c r="C474" s="76" t="s">
        <v>95</v>
      </c>
      <c r="D474" s="76">
        <v>8</v>
      </c>
      <c r="E474" s="77">
        <v>1693</v>
      </c>
    </row>
    <row r="475" spans="1:5" s="78" customFormat="1" ht="12">
      <c r="A475" s="76">
        <f t="shared" si="7"/>
        <v>51009</v>
      </c>
      <c r="B475" s="76">
        <v>51</v>
      </c>
      <c r="C475" s="76" t="s">
        <v>95</v>
      </c>
      <c r="D475" s="76">
        <v>9</v>
      </c>
      <c r="E475" s="77">
        <v>1863</v>
      </c>
    </row>
    <row r="476" spans="1:5" s="78" customFormat="1" ht="12">
      <c r="A476" s="76">
        <f t="shared" si="7"/>
        <v>51010</v>
      </c>
      <c r="B476" s="76">
        <v>51</v>
      </c>
      <c r="C476" s="76" t="s">
        <v>95</v>
      </c>
      <c r="D476" s="76">
        <v>10</v>
      </c>
      <c r="E476" s="77">
        <v>1637</v>
      </c>
    </row>
    <row r="477" spans="1:5" s="78" customFormat="1" ht="12">
      <c r="A477" s="76">
        <f t="shared" si="7"/>
        <v>51011</v>
      </c>
      <c r="B477" s="76">
        <v>51</v>
      </c>
      <c r="C477" s="76" t="s">
        <v>95</v>
      </c>
      <c r="D477" s="76">
        <v>11</v>
      </c>
      <c r="E477" s="77">
        <v>1637</v>
      </c>
    </row>
    <row r="478" spans="1:5" s="78" customFormat="1" ht="12">
      <c r="A478" s="76">
        <f t="shared" si="7"/>
        <v>51012</v>
      </c>
      <c r="B478" s="76">
        <v>51</v>
      </c>
      <c r="C478" s="76" t="s">
        <v>95</v>
      </c>
      <c r="D478" s="76">
        <v>12</v>
      </c>
      <c r="E478" s="77">
        <v>1637</v>
      </c>
    </row>
    <row r="479" spans="1:5" s="78" customFormat="1" ht="12">
      <c r="A479" s="76">
        <f t="shared" si="7"/>
        <v>51013</v>
      </c>
      <c r="B479" s="76">
        <v>51</v>
      </c>
      <c r="C479" s="76" t="s">
        <v>95</v>
      </c>
      <c r="D479" s="76">
        <v>13</v>
      </c>
      <c r="E479" s="77">
        <v>1580</v>
      </c>
    </row>
    <row r="480" spans="1:5" s="78" customFormat="1" ht="12">
      <c r="A480" s="76">
        <f t="shared" si="7"/>
        <v>51014</v>
      </c>
      <c r="B480" s="76">
        <v>51</v>
      </c>
      <c r="C480" s="76" t="s">
        <v>95</v>
      </c>
      <c r="D480" s="76">
        <v>14</v>
      </c>
      <c r="E480" s="77">
        <v>1637</v>
      </c>
    </row>
    <row r="481" spans="1:5" s="78" customFormat="1" ht="12">
      <c r="A481" s="76">
        <f t="shared" si="7"/>
        <v>51015</v>
      </c>
      <c r="B481" s="76">
        <v>51</v>
      </c>
      <c r="C481" s="76" t="s">
        <v>95</v>
      </c>
      <c r="D481" s="76">
        <v>15</v>
      </c>
      <c r="E481" s="77">
        <v>1580</v>
      </c>
    </row>
    <row r="482" spans="1:5" s="78" customFormat="1" ht="12">
      <c r="A482" s="76">
        <f t="shared" si="7"/>
        <v>51016</v>
      </c>
      <c r="B482" s="76">
        <v>51</v>
      </c>
      <c r="C482" s="76" t="s">
        <v>95</v>
      </c>
      <c r="D482" s="76">
        <v>16</v>
      </c>
      <c r="E482" s="77">
        <v>1693</v>
      </c>
    </row>
    <row r="483" spans="1:5" s="78" customFormat="1" ht="12">
      <c r="A483" s="76">
        <f t="shared" si="7"/>
        <v>52001</v>
      </c>
      <c r="B483" s="76">
        <v>52</v>
      </c>
      <c r="C483" s="76" t="s">
        <v>96</v>
      </c>
      <c r="D483" s="76">
        <v>1</v>
      </c>
      <c r="E483" s="77">
        <v>1438</v>
      </c>
    </row>
    <row r="484" spans="1:5" s="78" customFormat="1" ht="12">
      <c r="A484" s="76">
        <f t="shared" si="7"/>
        <v>52002</v>
      </c>
      <c r="B484" s="76">
        <v>52</v>
      </c>
      <c r="C484" s="76" t="s">
        <v>96</v>
      </c>
      <c r="D484" s="76">
        <v>2</v>
      </c>
      <c r="E484" s="77">
        <v>1190</v>
      </c>
    </row>
    <row r="485" spans="1:5" s="78" customFormat="1" ht="12">
      <c r="A485" s="76">
        <f t="shared" si="7"/>
        <v>52003</v>
      </c>
      <c r="B485" s="76">
        <v>52</v>
      </c>
      <c r="C485" s="76" t="s">
        <v>96</v>
      </c>
      <c r="D485" s="76">
        <v>3</v>
      </c>
      <c r="E485" s="77">
        <v>1438</v>
      </c>
    </row>
    <row r="486" spans="1:5" s="78" customFormat="1" ht="12">
      <c r="A486" s="76">
        <f t="shared" si="7"/>
        <v>52004</v>
      </c>
      <c r="B486" s="76">
        <v>52</v>
      </c>
      <c r="C486" s="76" t="s">
        <v>96</v>
      </c>
      <c r="D486" s="76">
        <v>4</v>
      </c>
      <c r="E486" s="77">
        <v>1438</v>
      </c>
    </row>
    <row r="487" spans="1:5" s="78" customFormat="1" ht="12">
      <c r="A487" s="76">
        <f t="shared" si="7"/>
        <v>52005</v>
      </c>
      <c r="B487" s="76">
        <v>52</v>
      </c>
      <c r="C487" s="76" t="s">
        <v>96</v>
      </c>
      <c r="D487" s="76">
        <v>5</v>
      </c>
      <c r="E487" s="77">
        <v>1438</v>
      </c>
    </row>
    <row r="488" spans="1:5" s="78" customFormat="1" ht="12">
      <c r="A488" s="76">
        <f t="shared" si="7"/>
        <v>52006</v>
      </c>
      <c r="B488" s="76">
        <v>52</v>
      </c>
      <c r="C488" s="76" t="s">
        <v>96</v>
      </c>
      <c r="D488" s="76">
        <v>6</v>
      </c>
      <c r="E488" s="77">
        <v>1438</v>
      </c>
    </row>
    <row r="489" spans="1:5" s="78" customFormat="1" ht="12">
      <c r="A489" s="76">
        <f t="shared" si="7"/>
        <v>52007</v>
      </c>
      <c r="B489" s="76">
        <v>52</v>
      </c>
      <c r="C489" s="76" t="s">
        <v>96</v>
      </c>
      <c r="D489" s="76">
        <v>7</v>
      </c>
      <c r="E489" s="77">
        <v>1438</v>
      </c>
    </row>
    <row r="490" spans="1:5" s="78" customFormat="1" ht="12">
      <c r="A490" s="76">
        <f t="shared" si="7"/>
        <v>52008</v>
      </c>
      <c r="B490" s="76">
        <v>52</v>
      </c>
      <c r="C490" s="76" t="s">
        <v>96</v>
      </c>
      <c r="D490" s="76">
        <v>8</v>
      </c>
      <c r="E490" s="77">
        <v>1289</v>
      </c>
    </row>
    <row r="491" spans="1:5" s="78" customFormat="1" ht="12">
      <c r="A491" s="76">
        <f t="shared" si="7"/>
        <v>52009</v>
      </c>
      <c r="B491" s="76">
        <v>52</v>
      </c>
      <c r="C491" s="76" t="s">
        <v>96</v>
      </c>
      <c r="D491" s="76">
        <v>9</v>
      </c>
      <c r="E491" s="77">
        <v>1438</v>
      </c>
    </row>
    <row r="492" spans="1:5" s="78" customFormat="1" ht="12">
      <c r="A492" s="76">
        <f t="shared" si="7"/>
        <v>53001</v>
      </c>
      <c r="B492" s="76">
        <v>53</v>
      </c>
      <c r="C492" s="76" t="s">
        <v>97</v>
      </c>
      <c r="D492" s="76">
        <v>1</v>
      </c>
      <c r="E492" s="77">
        <v>1640</v>
      </c>
    </row>
    <row r="493" spans="1:5" s="78" customFormat="1" ht="12">
      <c r="A493" s="76">
        <f t="shared" si="7"/>
        <v>53002</v>
      </c>
      <c r="B493" s="76">
        <v>53</v>
      </c>
      <c r="C493" s="76" t="s">
        <v>97</v>
      </c>
      <c r="D493" s="76">
        <v>2</v>
      </c>
      <c r="E493" s="77">
        <v>1698</v>
      </c>
    </row>
    <row r="494" spans="1:5" s="78" customFormat="1" ht="12">
      <c r="A494" s="76">
        <f t="shared" si="7"/>
        <v>53003</v>
      </c>
      <c r="B494" s="76">
        <v>53</v>
      </c>
      <c r="C494" s="76" t="s">
        <v>97</v>
      </c>
      <c r="D494" s="76">
        <v>3</v>
      </c>
      <c r="E494" s="77">
        <v>1640</v>
      </c>
    </row>
    <row r="495" spans="1:5" s="78" customFormat="1" ht="12">
      <c r="A495" s="76">
        <f t="shared" si="7"/>
        <v>53004</v>
      </c>
      <c r="B495" s="76">
        <v>53</v>
      </c>
      <c r="C495" s="76" t="s">
        <v>97</v>
      </c>
      <c r="D495" s="76">
        <v>4</v>
      </c>
      <c r="E495" s="77">
        <v>1640</v>
      </c>
    </row>
    <row r="496" spans="1:5" s="78" customFormat="1" ht="12">
      <c r="A496" s="76">
        <f t="shared" si="7"/>
        <v>53005</v>
      </c>
      <c r="B496" s="76">
        <v>53</v>
      </c>
      <c r="C496" s="76" t="s">
        <v>97</v>
      </c>
      <c r="D496" s="76">
        <v>5</v>
      </c>
      <c r="E496" s="77">
        <v>1698</v>
      </c>
    </row>
    <row r="497" spans="1:5" s="78" customFormat="1" ht="12">
      <c r="A497" s="76">
        <f t="shared" si="7"/>
        <v>53006</v>
      </c>
      <c r="B497" s="76">
        <v>53</v>
      </c>
      <c r="C497" s="76" t="s">
        <v>97</v>
      </c>
      <c r="D497" s="76">
        <v>6</v>
      </c>
      <c r="E497" s="77">
        <v>1698</v>
      </c>
    </row>
    <row r="498" spans="1:5" s="78" customFormat="1" ht="12">
      <c r="A498" s="76">
        <f t="shared" si="7"/>
        <v>53007</v>
      </c>
      <c r="B498" s="76">
        <v>53</v>
      </c>
      <c r="C498" s="76" t="s">
        <v>97</v>
      </c>
      <c r="D498" s="76">
        <v>7</v>
      </c>
      <c r="E498" s="77">
        <v>1405</v>
      </c>
    </row>
    <row r="499" spans="1:5" s="78" customFormat="1" ht="12">
      <c r="A499" s="76">
        <f t="shared" si="7"/>
        <v>53008</v>
      </c>
      <c r="B499" s="76">
        <v>53</v>
      </c>
      <c r="C499" s="76" t="s">
        <v>97</v>
      </c>
      <c r="D499" s="76">
        <v>8</v>
      </c>
      <c r="E499" s="77">
        <v>1757</v>
      </c>
    </row>
    <row r="500" spans="1:5" s="78" customFormat="1" ht="12">
      <c r="A500" s="76">
        <f t="shared" si="7"/>
        <v>53009</v>
      </c>
      <c r="B500" s="76">
        <v>53</v>
      </c>
      <c r="C500" s="76" t="s">
        <v>97</v>
      </c>
      <c r="D500" s="76">
        <v>9</v>
      </c>
      <c r="E500" s="77">
        <v>1757</v>
      </c>
    </row>
    <row r="501" spans="1:5" s="78" customFormat="1" ht="12">
      <c r="A501" s="76">
        <f t="shared" si="7"/>
        <v>53010</v>
      </c>
      <c r="B501" s="76">
        <v>53</v>
      </c>
      <c r="C501" s="76" t="s">
        <v>97</v>
      </c>
      <c r="D501" s="76">
        <v>10</v>
      </c>
      <c r="E501" s="77">
        <v>1405</v>
      </c>
    </row>
    <row r="502" spans="1:5" s="78" customFormat="1" ht="12">
      <c r="A502" s="76">
        <f t="shared" si="7"/>
        <v>53011</v>
      </c>
      <c r="B502" s="76">
        <v>53</v>
      </c>
      <c r="C502" s="76" t="s">
        <v>97</v>
      </c>
      <c r="D502" s="76">
        <v>11</v>
      </c>
      <c r="E502" s="77">
        <v>1405</v>
      </c>
    </row>
    <row r="503" spans="1:5" s="78" customFormat="1" ht="12">
      <c r="A503" s="76">
        <f t="shared" si="7"/>
        <v>54001</v>
      </c>
      <c r="B503" s="76">
        <v>54</v>
      </c>
      <c r="C503" s="76" t="s">
        <v>98</v>
      </c>
      <c r="D503" s="76">
        <v>1</v>
      </c>
      <c r="E503" s="77">
        <v>3842</v>
      </c>
    </row>
    <row r="504" spans="1:5" s="78" customFormat="1" ht="12">
      <c r="A504" s="76">
        <f t="shared" si="7"/>
        <v>54002</v>
      </c>
      <c r="B504" s="76">
        <v>54</v>
      </c>
      <c r="C504" s="76" t="s">
        <v>98</v>
      </c>
      <c r="D504" s="76">
        <v>2</v>
      </c>
      <c r="E504" s="77">
        <v>3842</v>
      </c>
    </row>
    <row r="505" spans="1:5" s="78" customFormat="1" ht="12">
      <c r="A505" s="76">
        <f t="shared" si="7"/>
        <v>54003</v>
      </c>
      <c r="B505" s="76">
        <v>54</v>
      </c>
      <c r="C505" s="76" t="s">
        <v>98</v>
      </c>
      <c r="D505" s="76">
        <v>3</v>
      </c>
      <c r="E505" s="77">
        <v>3842</v>
      </c>
    </row>
    <row r="506" spans="1:5" s="78" customFormat="1" ht="12">
      <c r="A506" s="76">
        <f t="shared" si="7"/>
        <v>54004</v>
      </c>
      <c r="B506" s="76">
        <v>54</v>
      </c>
      <c r="C506" s="76" t="s">
        <v>98</v>
      </c>
      <c r="D506" s="76">
        <v>4</v>
      </c>
      <c r="E506" s="77">
        <v>3842</v>
      </c>
    </row>
    <row r="507" spans="1:5" s="78" customFormat="1" ht="12">
      <c r="A507" s="76">
        <f t="shared" si="7"/>
        <v>54005</v>
      </c>
      <c r="B507" s="76">
        <v>54</v>
      </c>
      <c r="C507" s="76" t="s">
        <v>98</v>
      </c>
      <c r="D507" s="76">
        <v>5</v>
      </c>
      <c r="E507" s="77">
        <v>3842</v>
      </c>
    </row>
    <row r="508" spans="1:5" s="78" customFormat="1" ht="12">
      <c r="A508" s="76">
        <f t="shared" si="7"/>
        <v>54006</v>
      </c>
      <c r="B508" s="76">
        <v>54</v>
      </c>
      <c r="C508" s="76" t="s">
        <v>98</v>
      </c>
      <c r="D508" s="76">
        <v>6</v>
      </c>
      <c r="E508" s="77">
        <v>3842</v>
      </c>
    </row>
    <row r="509" spans="1:5" s="78" customFormat="1" ht="12">
      <c r="A509" s="76">
        <f t="shared" si="7"/>
        <v>54007</v>
      </c>
      <c r="B509" s="76">
        <v>54</v>
      </c>
      <c r="C509" s="76" t="s">
        <v>98</v>
      </c>
      <c r="D509" s="76">
        <v>7</v>
      </c>
      <c r="E509" s="77">
        <v>3842</v>
      </c>
    </row>
    <row r="510" spans="1:5" s="78" customFormat="1" ht="12">
      <c r="A510" s="76">
        <f t="shared" si="7"/>
        <v>54008</v>
      </c>
      <c r="B510" s="76">
        <v>54</v>
      </c>
      <c r="C510" s="76" t="s">
        <v>98</v>
      </c>
      <c r="D510" s="76">
        <v>8</v>
      </c>
      <c r="E510" s="77">
        <v>3842</v>
      </c>
    </row>
    <row r="511" spans="1:5" s="78" customFormat="1" ht="12">
      <c r="A511" s="76">
        <f t="shared" si="7"/>
        <v>54009</v>
      </c>
      <c r="B511" s="76">
        <v>54</v>
      </c>
      <c r="C511" s="76" t="s">
        <v>98</v>
      </c>
      <c r="D511" s="76">
        <v>9</v>
      </c>
      <c r="E511" s="77">
        <v>3842</v>
      </c>
    </row>
    <row r="512" spans="1:5" s="78" customFormat="1" ht="12">
      <c r="A512" s="76">
        <f t="shared" si="7"/>
        <v>54010</v>
      </c>
      <c r="B512" s="76">
        <v>54</v>
      </c>
      <c r="C512" s="76" t="s">
        <v>98</v>
      </c>
      <c r="D512" s="76">
        <v>10</v>
      </c>
      <c r="E512" s="77">
        <v>3842</v>
      </c>
    </row>
    <row r="513" spans="1:5" s="78" customFormat="1" ht="12">
      <c r="A513" s="76">
        <f t="shared" si="7"/>
        <v>54011</v>
      </c>
      <c r="B513" s="76">
        <v>54</v>
      </c>
      <c r="C513" s="76" t="s">
        <v>98</v>
      </c>
      <c r="D513" s="76">
        <v>11</v>
      </c>
      <c r="E513" s="77">
        <v>3202</v>
      </c>
    </row>
    <row r="514" spans="1:5" s="78" customFormat="1" ht="12">
      <c r="A514" s="76">
        <f t="shared" si="7"/>
        <v>54012</v>
      </c>
      <c r="B514" s="76">
        <v>54</v>
      </c>
      <c r="C514" s="76" t="s">
        <v>98</v>
      </c>
      <c r="D514" s="76">
        <v>12</v>
      </c>
      <c r="E514" s="77">
        <v>3522</v>
      </c>
    </row>
    <row r="515" spans="1:5" s="78" customFormat="1" ht="12">
      <c r="A515" s="76">
        <f aca="true" t="shared" si="8" ref="A515:A578">+B515*1000+D515</f>
        <v>54013</v>
      </c>
      <c r="B515" s="76">
        <v>54</v>
      </c>
      <c r="C515" s="76" t="s">
        <v>98</v>
      </c>
      <c r="D515" s="76">
        <v>13</v>
      </c>
      <c r="E515" s="77">
        <v>3202</v>
      </c>
    </row>
    <row r="516" spans="1:5" s="78" customFormat="1" ht="12">
      <c r="A516" s="76">
        <f t="shared" si="8"/>
        <v>54014</v>
      </c>
      <c r="B516" s="76">
        <v>54</v>
      </c>
      <c r="C516" s="76" t="s">
        <v>98</v>
      </c>
      <c r="D516" s="76">
        <v>14</v>
      </c>
      <c r="E516" s="77">
        <v>3842</v>
      </c>
    </row>
    <row r="517" spans="1:5" s="78" customFormat="1" ht="12">
      <c r="A517" s="76">
        <f t="shared" si="8"/>
        <v>54015</v>
      </c>
      <c r="B517" s="76">
        <v>54</v>
      </c>
      <c r="C517" s="76" t="s">
        <v>98</v>
      </c>
      <c r="D517" s="76">
        <v>15</v>
      </c>
      <c r="E517" s="77">
        <v>3842</v>
      </c>
    </row>
    <row r="518" spans="1:5" s="78" customFormat="1" ht="12">
      <c r="A518" s="76">
        <f t="shared" si="8"/>
        <v>55002</v>
      </c>
      <c r="B518" s="76">
        <v>55</v>
      </c>
      <c r="C518" s="76" t="s">
        <v>99</v>
      </c>
      <c r="D518" s="76">
        <v>2</v>
      </c>
      <c r="E518" s="77">
        <v>4572</v>
      </c>
    </row>
    <row r="519" spans="1:5" s="78" customFormat="1" ht="12">
      <c r="A519" s="76">
        <f t="shared" si="8"/>
        <v>55003</v>
      </c>
      <c r="B519" s="76">
        <v>55</v>
      </c>
      <c r="C519" s="76" t="s">
        <v>99</v>
      </c>
      <c r="D519" s="76">
        <v>3</v>
      </c>
      <c r="E519" s="77">
        <v>4572</v>
      </c>
    </row>
    <row r="520" spans="1:5" s="78" customFormat="1" ht="12">
      <c r="A520" s="76">
        <f t="shared" si="8"/>
        <v>55004</v>
      </c>
      <c r="B520" s="76">
        <v>55</v>
      </c>
      <c r="C520" s="76" t="s">
        <v>99</v>
      </c>
      <c r="D520" s="76">
        <v>4</v>
      </c>
      <c r="E520" s="77">
        <v>3683</v>
      </c>
    </row>
    <row r="521" spans="1:5" s="78" customFormat="1" ht="12">
      <c r="A521" s="76">
        <f t="shared" si="8"/>
        <v>55006</v>
      </c>
      <c r="B521" s="76">
        <v>55</v>
      </c>
      <c r="C521" s="76" t="s">
        <v>99</v>
      </c>
      <c r="D521" s="76">
        <v>6</v>
      </c>
      <c r="E521" s="77">
        <v>4572</v>
      </c>
    </row>
    <row r="522" spans="1:5" s="78" customFormat="1" ht="12">
      <c r="A522" s="76">
        <f t="shared" si="8"/>
        <v>55007</v>
      </c>
      <c r="B522" s="76">
        <v>55</v>
      </c>
      <c r="C522" s="76" t="s">
        <v>99</v>
      </c>
      <c r="D522" s="76">
        <v>7</v>
      </c>
      <c r="E522" s="77">
        <v>3048</v>
      </c>
    </row>
    <row r="523" spans="1:5" s="78" customFormat="1" ht="12">
      <c r="A523" s="76">
        <f t="shared" si="8"/>
        <v>55008</v>
      </c>
      <c r="B523" s="76">
        <v>55</v>
      </c>
      <c r="C523" s="76" t="s">
        <v>99</v>
      </c>
      <c r="D523" s="76">
        <v>8</v>
      </c>
      <c r="E523" s="77">
        <v>3048</v>
      </c>
    </row>
    <row r="524" spans="1:5" s="78" customFormat="1" ht="12">
      <c r="A524" s="76">
        <f t="shared" si="8"/>
        <v>55009</v>
      </c>
      <c r="B524" s="76">
        <v>55</v>
      </c>
      <c r="C524" s="76" t="s">
        <v>99</v>
      </c>
      <c r="D524" s="76">
        <v>9</v>
      </c>
      <c r="E524" s="77">
        <v>3048</v>
      </c>
    </row>
    <row r="525" spans="1:5" s="78" customFormat="1" ht="12">
      <c r="A525" s="76">
        <f t="shared" si="8"/>
        <v>55010</v>
      </c>
      <c r="B525" s="76">
        <v>55</v>
      </c>
      <c r="C525" s="76" t="s">
        <v>99</v>
      </c>
      <c r="D525" s="76">
        <v>10</v>
      </c>
      <c r="E525" s="77">
        <v>3048</v>
      </c>
    </row>
    <row r="526" spans="1:5" s="78" customFormat="1" ht="12">
      <c r="A526" s="76">
        <f t="shared" si="8"/>
        <v>56001</v>
      </c>
      <c r="B526" s="76">
        <v>56</v>
      </c>
      <c r="C526" s="76" t="s">
        <v>100</v>
      </c>
      <c r="D526" s="76">
        <v>1</v>
      </c>
      <c r="E526" s="77">
        <v>1431</v>
      </c>
    </row>
    <row r="527" spans="1:5" s="78" customFormat="1" ht="12">
      <c r="A527" s="76">
        <f t="shared" si="8"/>
        <v>56002</v>
      </c>
      <c r="B527" s="76">
        <v>56</v>
      </c>
      <c r="C527" s="76" t="s">
        <v>100</v>
      </c>
      <c r="D527" s="76">
        <v>2</v>
      </c>
      <c r="E527" s="77">
        <v>1431</v>
      </c>
    </row>
    <row r="528" spans="1:5" s="78" customFormat="1" ht="12">
      <c r="A528" s="76">
        <f t="shared" si="8"/>
        <v>56003</v>
      </c>
      <c r="B528" s="76">
        <v>56</v>
      </c>
      <c r="C528" s="76" t="s">
        <v>100</v>
      </c>
      <c r="D528" s="76">
        <v>3</v>
      </c>
      <c r="E528" s="77">
        <v>1431</v>
      </c>
    </row>
    <row r="529" spans="1:5" s="78" customFormat="1" ht="12">
      <c r="A529" s="76">
        <f t="shared" si="8"/>
        <v>56004</v>
      </c>
      <c r="B529" s="76">
        <v>56</v>
      </c>
      <c r="C529" s="76" t="s">
        <v>100</v>
      </c>
      <c r="D529" s="76">
        <v>4</v>
      </c>
      <c r="E529" s="77">
        <v>1381</v>
      </c>
    </row>
    <row r="530" spans="1:5" s="78" customFormat="1" ht="12">
      <c r="A530" s="76">
        <f t="shared" si="8"/>
        <v>56005</v>
      </c>
      <c r="B530" s="76">
        <v>56</v>
      </c>
      <c r="C530" s="76" t="s">
        <v>100</v>
      </c>
      <c r="D530" s="76">
        <v>5</v>
      </c>
      <c r="E530" s="77">
        <v>1381</v>
      </c>
    </row>
    <row r="531" spans="1:5" s="78" customFormat="1" ht="12">
      <c r="A531" s="76">
        <f t="shared" si="8"/>
        <v>56006</v>
      </c>
      <c r="B531" s="76">
        <v>56</v>
      </c>
      <c r="C531" s="76" t="s">
        <v>100</v>
      </c>
      <c r="D531" s="76">
        <v>6</v>
      </c>
      <c r="E531" s="77">
        <v>1381</v>
      </c>
    </row>
    <row r="532" spans="1:5" s="78" customFormat="1" ht="12">
      <c r="A532" s="76">
        <f t="shared" si="8"/>
        <v>56007</v>
      </c>
      <c r="B532" s="76">
        <v>56</v>
      </c>
      <c r="C532" s="76" t="s">
        <v>100</v>
      </c>
      <c r="D532" s="76">
        <v>7</v>
      </c>
      <c r="E532" s="77">
        <v>1431</v>
      </c>
    </row>
    <row r="533" spans="1:5" s="78" customFormat="1" ht="12">
      <c r="A533" s="76">
        <f t="shared" si="8"/>
        <v>56008</v>
      </c>
      <c r="B533" s="76">
        <v>56</v>
      </c>
      <c r="C533" s="76" t="s">
        <v>100</v>
      </c>
      <c r="D533" s="76">
        <v>8</v>
      </c>
      <c r="E533" s="77">
        <v>1381</v>
      </c>
    </row>
    <row r="534" spans="1:5" s="78" customFormat="1" ht="12">
      <c r="A534" s="76">
        <f t="shared" si="8"/>
        <v>56009</v>
      </c>
      <c r="B534" s="76">
        <v>56</v>
      </c>
      <c r="C534" s="76" t="s">
        <v>100</v>
      </c>
      <c r="D534" s="76">
        <v>9</v>
      </c>
      <c r="E534" s="77">
        <v>1431</v>
      </c>
    </row>
    <row r="535" spans="1:5" s="78" customFormat="1" ht="12">
      <c r="A535" s="76">
        <f t="shared" si="8"/>
        <v>56010</v>
      </c>
      <c r="B535" s="76">
        <v>56</v>
      </c>
      <c r="C535" s="76" t="s">
        <v>100</v>
      </c>
      <c r="D535" s="76">
        <v>10</v>
      </c>
      <c r="E535" s="77">
        <v>1431</v>
      </c>
    </row>
    <row r="536" spans="1:5" s="78" customFormat="1" ht="12">
      <c r="A536" s="76">
        <f t="shared" si="8"/>
        <v>56011</v>
      </c>
      <c r="B536" s="76">
        <v>56</v>
      </c>
      <c r="C536" s="76" t="s">
        <v>100</v>
      </c>
      <c r="D536" s="76">
        <v>11</v>
      </c>
      <c r="E536" s="77">
        <v>1431</v>
      </c>
    </row>
    <row r="537" spans="1:5" s="78" customFormat="1" ht="12">
      <c r="A537" s="76">
        <f t="shared" si="8"/>
        <v>56012</v>
      </c>
      <c r="B537" s="76">
        <v>56</v>
      </c>
      <c r="C537" s="76" t="s">
        <v>100</v>
      </c>
      <c r="D537" s="76">
        <v>12</v>
      </c>
      <c r="E537" s="77">
        <v>1431</v>
      </c>
    </row>
    <row r="538" spans="1:5" s="78" customFormat="1" ht="12">
      <c r="A538" s="76">
        <f t="shared" si="8"/>
        <v>57001</v>
      </c>
      <c r="B538" s="76">
        <v>57</v>
      </c>
      <c r="C538" s="76" t="s">
        <v>101</v>
      </c>
      <c r="D538" s="76">
        <v>1</v>
      </c>
      <c r="E538" s="77">
        <v>8068</v>
      </c>
    </row>
    <row r="539" spans="1:5" s="78" customFormat="1" ht="12">
      <c r="A539" s="76">
        <f t="shared" si="8"/>
        <v>57002</v>
      </c>
      <c r="B539" s="76">
        <v>57</v>
      </c>
      <c r="C539" s="76" t="s">
        <v>101</v>
      </c>
      <c r="D539" s="76">
        <v>2</v>
      </c>
      <c r="E539" s="77">
        <v>8299</v>
      </c>
    </row>
    <row r="540" spans="1:5" s="78" customFormat="1" ht="12">
      <c r="A540" s="76">
        <f t="shared" si="8"/>
        <v>57003</v>
      </c>
      <c r="B540" s="76">
        <v>57</v>
      </c>
      <c r="C540" s="76" t="s">
        <v>101</v>
      </c>
      <c r="D540" s="76">
        <v>3</v>
      </c>
      <c r="E540" s="77">
        <v>8068</v>
      </c>
    </row>
    <row r="541" spans="1:5" s="78" customFormat="1" ht="12">
      <c r="A541" s="76">
        <f t="shared" si="8"/>
        <v>57004</v>
      </c>
      <c r="B541" s="76">
        <v>57</v>
      </c>
      <c r="C541" s="76" t="s">
        <v>101</v>
      </c>
      <c r="D541" s="76">
        <v>4</v>
      </c>
      <c r="E541" s="77">
        <v>8068</v>
      </c>
    </row>
    <row r="542" spans="1:5" s="78" customFormat="1" ht="12">
      <c r="A542" s="76">
        <f t="shared" si="8"/>
        <v>58001</v>
      </c>
      <c r="B542" s="76">
        <v>58</v>
      </c>
      <c r="C542" s="76" t="s">
        <v>102</v>
      </c>
      <c r="D542" s="76">
        <v>1</v>
      </c>
      <c r="E542" s="77">
        <v>1397</v>
      </c>
    </row>
    <row r="543" spans="1:5" s="78" customFormat="1" ht="12">
      <c r="A543" s="76">
        <f t="shared" si="8"/>
        <v>58002</v>
      </c>
      <c r="B543" s="76">
        <v>58</v>
      </c>
      <c r="C543" s="76" t="s">
        <v>102</v>
      </c>
      <c r="D543" s="76">
        <v>2</v>
      </c>
      <c r="E543" s="77">
        <v>1227</v>
      </c>
    </row>
    <row r="544" spans="1:5" s="78" customFormat="1" ht="12">
      <c r="A544" s="76">
        <f t="shared" si="8"/>
        <v>58003</v>
      </c>
      <c r="B544" s="76">
        <v>58</v>
      </c>
      <c r="C544" s="76" t="s">
        <v>102</v>
      </c>
      <c r="D544" s="76">
        <v>3</v>
      </c>
      <c r="E544" s="77">
        <v>1397</v>
      </c>
    </row>
    <row r="545" spans="1:5" s="78" customFormat="1" ht="12">
      <c r="A545" s="76">
        <f t="shared" si="8"/>
        <v>58004</v>
      </c>
      <c r="B545" s="76">
        <v>58</v>
      </c>
      <c r="C545" s="76" t="s">
        <v>102</v>
      </c>
      <c r="D545" s="76">
        <v>4</v>
      </c>
      <c r="E545" s="77">
        <v>1270</v>
      </c>
    </row>
    <row r="546" spans="1:5" s="78" customFormat="1" ht="12">
      <c r="A546" s="76">
        <f t="shared" si="8"/>
        <v>58005</v>
      </c>
      <c r="B546" s="76">
        <v>58</v>
      </c>
      <c r="C546" s="76" t="s">
        <v>102</v>
      </c>
      <c r="D546" s="76">
        <v>5</v>
      </c>
      <c r="E546" s="77">
        <v>1270</v>
      </c>
    </row>
    <row r="547" spans="1:5" s="78" customFormat="1" ht="12">
      <c r="A547" s="76">
        <f t="shared" si="8"/>
        <v>58006</v>
      </c>
      <c r="B547" s="76">
        <v>58</v>
      </c>
      <c r="C547" s="76" t="s">
        <v>102</v>
      </c>
      <c r="D547" s="76">
        <v>6</v>
      </c>
      <c r="E547" s="77">
        <v>1397</v>
      </c>
    </row>
    <row r="548" spans="1:6" s="78" customFormat="1" ht="12">
      <c r="A548" s="76">
        <f t="shared" si="8"/>
        <v>58007</v>
      </c>
      <c r="B548" s="76">
        <v>58</v>
      </c>
      <c r="C548" s="76" t="s">
        <v>102</v>
      </c>
      <c r="D548" s="76">
        <v>7</v>
      </c>
      <c r="E548" s="77">
        <v>1270</v>
      </c>
      <c r="F548" s="78">
        <f>+E548*0.15</f>
        <v>190.5</v>
      </c>
    </row>
    <row r="549" spans="1:5" s="78" customFormat="1" ht="12">
      <c r="A549" s="76">
        <f t="shared" si="8"/>
        <v>58008</v>
      </c>
      <c r="B549" s="76">
        <v>58</v>
      </c>
      <c r="C549" s="76" t="s">
        <v>102</v>
      </c>
      <c r="D549" s="76">
        <v>8</v>
      </c>
      <c r="E549" s="77">
        <v>1227</v>
      </c>
    </row>
    <row r="550" spans="1:5" s="78" customFormat="1" ht="12">
      <c r="A550" s="76">
        <f t="shared" si="8"/>
        <v>58009</v>
      </c>
      <c r="B550" s="76">
        <v>58</v>
      </c>
      <c r="C550" s="76" t="s">
        <v>102</v>
      </c>
      <c r="D550" s="76">
        <v>9</v>
      </c>
      <c r="E550" s="77">
        <v>1270</v>
      </c>
    </row>
    <row r="551" spans="1:5" s="78" customFormat="1" ht="12">
      <c r="A551" s="76">
        <f t="shared" si="8"/>
        <v>58010</v>
      </c>
      <c r="B551" s="76">
        <v>58</v>
      </c>
      <c r="C551" s="76" t="s">
        <v>102</v>
      </c>
      <c r="D551" s="76">
        <v>10</v>
      </c>
      <c r="E551" s="77">
        <v>1270</v>
      </c>
    </row>
    <row r="552" spans="1:5" s="78" customFormat="1" ht="12">
      <c r="A552" s="76">
        <f t="shared" si="8"/>
        <v>58011</v>
      </c>
      <c r="B552" s="76">
        <v>58</v>
      </c>
      <c r="C552" s="76" t="s">
        <v>102</v>
      </c>
      <c r="D552" s="76">
        <v>11</v>
      </c>
      <c r="E552" s="77">
        <v>1227</v>
      </c>
    </row>
    <row r="553" spans="1:5" s="78" customFormat="1" ht="12">
      <c r="A553" s="76">
        <f t="shared" si="8"/>
        <v>58012</v>
      </c>
      <c r="B553" s="76">
        <v>58</v>
      </c>
      <c r="C553" s="76" t="s">
        <v>102</v>
      </c>
      <c r="D553" s="76">
        <v>12</v>
      </c>
      <c r="E553" s="77">
        <v>1227</v>
      </c>
    </row>
    <row r="554" spans="1:5" s="78" customFormat="1" ht="12">
      <c r="A554" s="76">
        <f t="shared" si="8"/>
        <v>59001</v>
      </c>
      <c r="B554" s="76">
        <v>59</v>
      </c>
      <c r="C554" s="76" t="s">
        <v>103</v>
      </c>
      <c r="D554" s="76">
        <v>1</v>
      </c>
      <c r="E554" s="77">
        <v>3082</v>
      </c>
    </row>
    <row r="555" spans="1:5" s="78" customFormat="1" ht="12">
      <c r="A555" s="76">
        <f t="shared" si="8"/>
        <v>59002</v>
      </c>
      <c r="B555" s="76">
        <v>59</v>
      </c>
      <c r="C555" s="76" t="s">
        <v>103</v>
      </c>
      <c r="D555" s="76">
        <v>2</v>
      </c>
      <c r="E555" s="77">
        <v>3082</v>
      </c>
    </row>
    <row r="556" spans="1:5" s="78" customFormat="1" ht="12">
      <c r="A556" s="76">
        <f t="shared" si="8"/>
        <v>59003</v>
      </c>
      <c r="B556" s="76">
        <v>59</v>
      </c>
      <c r="C556" s="76" t="s">
        <v>103</v>
      </c>
      <c r="D556" s="76">
        <v>3</v>
      </c>
      <c r="E556" s="77">
        <v>3082</v>
      </c>
    </row>
    <row r="557" spans="1:5" s="78" customFormat="1" ht="12">
      <c r="A557" s="76">
        <f t="shared" si="8"/>
        <v>59004</v>
      </c>
      <c r="B557" s="76">
        <v>59</v>
      </c>
      <c r="C557" s="76" t="s">
        <v>103</v>
      </c>
      <c r="D557" s="76">
        <v>4</v>
      </c>
      <c r="E557" s="77">
        <v>3082</v>
      </c>
    </row>
    <row r="558" spans="1:5" s="78" customFormat="1" ht="12">
      <c r="A558" s="76">
        <f t="shared" si="8"/>
        <v>59005</v>
      </c>
      <c r="B558" s="76">
        <v>59</v>
      </c>
      <c r="C558" s="76" t="s">
        <v>103</v>
      </c>
      <c r="D558" s="76">
        <v>5</v>
      </c>
      <c r="E558" s="77">
        <v>3082</v>
      </c>
    </row>
    <row r="559" spans="1:5" s="78" customFormat="1" ht="12">
      <c r="A559" s="76">
        <f t="shared" si="8"/>
        <v>59006</v>
      </c>
      <c r="B559" s="76">
        <v>59</v>
      </c>
      <c r="C559" s="76" t="s">
        <v>103</v>
      </c>
      <c r="D559" s="76">
        <v>6</v>
      </c>
      <c r="E559" s="77">
        <v>3082</v>
      </c>
    </row>
    <row r="560" spans="1:5" s="78" customFormat="1" ht="12">
      <c r="A560" s="76">
        <f t="shared" si="8"/>
        <v>59007</v>
      </c>
      <c r="B560" s="76">
        <v>59</v>
      </c>
      <c r="C560" s="76" t="s">
        <v>103</v>
      </c>
      <c r="D560" s="76">
        <v>7</v>
      </c>
      <c r="E560" s="77">
        <v>3082</v>
      </c>
    </row>
    <row r="561" spans="1:5" s="78" customFormat="1" ht="12">
      <c r="A561" s="76">
        <f t="shared" si="8"/>
        <v>59008</v>
      </c>
      <c r="B561" s="76">
        <v>59</v>
      </c>
      <c r="C561" s="76" t="s">
        <v>103</v>
      </c>
      <c r="D561" s="76">
        <v>8</v>
      </c>
      <c r="E561" s="77">
        <v>3082</v>
      </c>
    </row>
    <row r="562" spans="1:5" s="78" customFormat="1" ht="12">
      <c r="A562" s="76">
        <f t="shared" si="8"/>
        <v>59009</v>
      </c>
      <c r="B562" s="76">
        <v>59</v>
      </c>
      <c r="C562" s="76" t="s">
        <v>103</v>
      </c>
      <c r="D562" s="76">
        <v>9</v>
      </c>
      <c r="E562" s="77">
        <v>3082</v>
      </c>
    </row>
    <row r="563" spans="1:5" s="78" customFormat="1" ht="12">
      <c r="A563" s="76">
        <f t="shared" si="8"/>
        <v>59010</v>
      </c>
      <c r="B563" s="76">
        <v>59</v>
      </c>
      <c r="C563" s="76" t="s">
        <v>103</v>
      </c>
      <c r="D563" s="76">
        <v>10</v>
      </c>
      <c r="E563" s="77">
        <v>3082</v>
      </c>
    </row>
    <row r="564" spans="1:5" s="78" customFormat="1" ht="12">
      <c r="A564" s="76">
        <f t="shared" si="8"/>
        <v>59011</v>
      </c>
      <c r="B564" s="76">
        <v>59</v>
      </c>
      <c r="C564" s="76" t="s">
        <v>103</v>
      </c>
      <c r="D564" s="76">
        <v>11</v>
      </c>
      <c r="E564" s="77">
        <v>3082</v>
      </c>
    </row>
    <row r="565" spans="1:5" s="78" customFormat="1" ht="12">
      <c r="A565" s="76">
        <f t="shared" si="8"/>
        <v>59012</v>
      </c>
      <c r="B565" s="76">
        <v>59</v>
      </c>
      <c r="C565" s="76" t="s">
        <v>103</v>
      </c>
      <c r="D565" s="76">
        <v>12</v>
      </c>
      <c r="E565" s="77">
        <v>3082</v>
      </c>
    </row>
    <row r="566" spans="1:5" s="78" customFormat="1" ht="12">
      <c r="A566" s="76">
        <f t="shared" si="8"/>
        <v>59013</v>
      </c>
      <c r="B566" s="76">
        <v>59</v>
      </c>
      <c r="C566" s="76" t="s">
        <v>103</v>
      </c>
      <c r="D566" s="76">
        <v>13</v>
      </c>
      <c r="E566" s="77">
        <v>3082</v>
      </c>
    </row>
    <row r="567" spans="1:5" s="78" customFormat="1" ht="12">
      <c r="A567" s="76">
        <f t="shared" si="8"/>
        <v>60001</v>
      </c>
      <c r="B567" s="76">
        <v>60</v>
      </c>
      <c r="C567" s="76" t="s">
        <v>104</v>
      </c>
      <c r="D567" s="76">
        <v>1</v>
      </c>
      <c r="E567" s="77">
        <v>2732</v>
      </c>
    </row>
    <row r="568" spans="1:5" s="78" customFormat="1" ht="12">
      <c r="A568" s="76">
        <f t="shared" si="8"/>
        <v>60002</v>
      </c>
      <c r="B568" s="76">
        <v>60</v>
      </c>
      <c r="C568" s="76" t="s">
        <v>104</v>
      </c>
      <c r="D568" s="76">
        <v>2</v>
      </c>
      <c r="E568" s="77">
        <v>2732</v>
      </c>
    </row>
    <row r="569" spans="1:5" s="78" customFormat="1" ht="12">
      <c r="A569" s="76">
        <f t="shared" si="8"/>
        <v>60003</v>
      </c>
      <c r="B569" s="76">
        <v>60</v>
      </c>
      <c r="C569" s="76" t="s">
        <v>104</v>
      </c>
      <c r="D569" s="76">
        <v>3</v>
      </c>
      <c r="E569" s="77">
        <v>2641</v>
      </c>
    </row>
    <row r="570" spans="1:5" s="78" customFormat="1" ht="12">
      <c r="A570" s="76">
        <f t="shared" si="8"/>
        <v>60004</v>
      </c>
      <c r="B570" s="76">
        <v>60</v>
      </c>
      <c r="C570" s="76" t="s">
        <v>104</v>
      </c>
      <c r="D570" s="76">
        <v>4</v>
      </c>
      <c r="E570" s="77">
        <v>2003</v>
      </c>
    </row>
    <row r="571" spans="1:5" s="78" customFormat="1" ht="12">
      <c r="A571" s="76">
        <f t="shared" si="8"/>
        <v>60005</v>
      </c>
      <c r="B571" s="76">
        <v>60</v>
      </c>
      <c r="C571" s="76" t="s">
        <v>104</v>
      </c>
      <c r="D571" s="76">
        <v>5</v>
      </c>
      <c r="E571" s="77">
        <v>2641</v>
      </c>
    </row>
    <row r="572" spans="1:5" s="78" customFormat="1" ht="12">
      <c r="A572" s="76">
        <f t="shared" si="8"/>
        <v>60006</v>
      </c>
      <c r="B572" s="76">
        <v>60</v>
      </c>
      <c r="C572" s="76" t="s">
        <v>104</v>
      </c>
      <c r="D572" s="76">
        <v>6</v>
      </c>
      <c r="E572" s="77">
        <v>2641</v>
      </c>
    </row>
    <row r="573" spans="1:5" s="78" customFormat="1" ht="12">
      <c r="A573" s="76">
        <f t="shared" si="8"/>
        <v>60007</v>
      </c>
      <c r="B573" s="76">
        <v>60</v>
      </c>
      <c r="C573" s="76" t="s">
        <v>104</v>
      </c>
      <c r="D573" s="76">
        <v>7</v>
      </c>
      <c r="E573" s="77">
        <v>2641</v>
      </c>
    </row>
    <row r="574" spans="1:5" s="78" customFormat="1" ht="12">
      <c r="A574" s="76">
        <f t="shared" si="8"/>
        <v>60008</v>
      </c>
      <c r="B574" s="76">
        <v>60</v>
      </c>
      <c r="C574" s="76" t="s">
        <v>104</v>
      </c>
      <c r="D574" s="76">
        <v>8</v>
      </c>
      <c r="E574" s="77">
        <v>2368</v>
      </c>
    </row>
    <row r="575" spans="1:5" s="78" customFormat="1" ht="12">
      <c r="A575" s="76">
        <f t="shared" si="8"/>
        <v>60009</v>
      </c>
      <c r="B575" s="76">
        <v>60</v>
      </c>
      <c r="C575" s="76" t="s">
        <v>104</v>
      </c>
      <c r="D575" s="76">
        <v>9</v>
      </c>
      <c r="E575" s="77">
        <v>2641</v>
      </c>
    </row>
    <row r="576" spans="1:5" s="78" customFormat="1" ht="12">
      <c r="A576" s="76">
        <f t="shared" si="8"/>
        <v>60010</v>
      </c>
      <c r="B576" s="76">
        <v>60</v>
      </c>
      <c r="C576" s="76" t="s">
        <v>104</v>
      </c>
      <c r="D576" s="76">
        <v>10</v>
      </c>
      <c r="E576" s="77">
        <v>2368</v>
      </c>
    </row>
    <row r="577" spans="1:5" s="78" customFormat="1" ht="12">
      <c r="A577" s="76">
        <f t="shared" si="8"/>
        <v>60011</v>
      </c>
      <c r="B577" s="76">
        <v>60</v>
      </c>
      <c r="C577" s="76" t="s">
        <v>104</v>
      </c>
      <c r="D577" s="76">
        <v>11</v>
      </c>
      <c r="E577" s="77">
        <v>2368</v>
      </c>
    </row>
    <row r="578" spans="1:5" s="78" customFormat="1" ht="12">
      <c r="A578" s="76">
        <f t="shared" si="8"/>
        <v>60012</v>
      </c>
      <c r="B578" s="76">
        <v>60</v>
      </c>
      <c r="C578" s="76" t="s">
        <v>104</v>
      </c>
      <c r="D578" s="76">
        <v>12</v>
      </c>
      <c r="E578" s="77">
        <v>2368</v>
      </c>
    </row>
    <row r="579" spans="1:5" s="78" customFormat="1" ht="12">
      <c r="A579" s="76">
        <f aca="true" t="shared" si="9" ref="A579:A642">+B579*1000+D579</f>
        <v>60014</v>
      </c>
      <c r="B579" s="76">
        <v>60</v>
      </c>
      <c r="C579" s="76" t="s">
        <v>104</v>
      </c>
      <c r="D579" s="76">
        <v>14</v>
      </c>
      <c r="E579" s="77">
        <v>2368</v>
      </c>
    </row>
    <row r="580" spans="1:5" s="78" customFormat="1" ht="12">
      <c r="A580" s="76">
        <f t="shared" si="9"/>
        <v>60015</v>
      </c>
      <c r="B580" s="76">
        <v>60</v>
      </c>
      <c r="C580" s="76" t="s">
        <v>104</v>
      </c>
      <c r="D580" s="76">
        <v>15</v>
      </c>
      <c r="E580" s="77">
        <v>2550</v>
      </c>
    </row>
    <row r="581" spans="1:5" s="78" customFormat="1" ht="12">
      <c r="A581" s="76">
        <f t="shared" si="9"/>
        <v>61001</v>
      </c>
      <c r="B581" s="76">
        <v>61</v>
      </c>
      <c r="C581" s="76" t="s">
        <v>105</v>
      </c>
      <c r="D581" s="76">
        <v>1</v>
      </c>
      <c r="E581" s="77">
        <v>3110</v>
      </c>
    </row>
    <row r="582" spans="1:5" s="78" customFormat="1" ht="12">
      <c r="A582" s="76">
        <f t="shared" si="9"/>
        <v>61002</v>
      </c>
      <c r="B582" s="76">
        <v>61</v>
      </c>
      <c r="C582" s="76" t="s">
        <v>105</v>
      </c>
      <c r="D582" s="76">
        <v>2</v>
      </c>
      <c r="E582" s="77">
        <v>2577</v>
      </c>
    </row>
    <row r="583" spans="1:5" s="78" customFormat="1" ht="12">
      <c r="A583" s="76">
        <f t="shared" si="9"/>
        <v>61003</v>
      </c>
      <c r="B583" s="76">
        <v>61</v>
      </c>
      <c r="C583" s="76" t="s">
        <v>105</v>
      </c>
      <c r="D583" s="76">
        <v>3</v>
      </c>
      <c r="E583" s="77">
        <v>2577</v>
      </c>
    </row>
    <row r="584" spans="1:5" s="78" customFormat="1" ht="12">
      <c r="A584" s="76">
        <f t="shared" si="9"/>
        <v>61004</v>
      </c>
      <c r="B584" s="76">
        <v>61</v>
      </c>
      <c r="C584" s="76" t="s">
        <v>105</v>
      </c>
      <c r="D584" s="76">
        <v>4</v>
      </c>
      <c r="E584" s="77">
        <v>3021</v>
      </c>
    </row>
    <row r="585" spans="1:5" s="78" customFormat="1" ht="12">
      <c r="A585" s="76">
        <f t="shared" si="9"/>
        <v>61005</v>
      </c>
      <c r="B585" s="76">
        <v>61</v>
      </c>
      <c r="C585" s="76" t="s">
        <v>105</v>
      </c>
      <c r="D585" s="76">
        <v>5</v>
      </c>
      <c r="E585" s="77">
        <v>2666</v>
      </c>
    </row>
    <row r="586" spans="1:5" s="78" customFormat="1" ht="12">
      <c r="A586" s="76">
        <f t="shared" si="9"/>
        <v>61006</v>
      </c>
      <c r="B586" s="76">
        <v>61</v>
      </c>
      <c r="C586" s="76" t="s">
        <v>105</v>
      </c>
      <c r="D586" s="76">
        <v>6</v>
      </c>
      <c r="E586" s="77">
        <v>2488</v>
      </c>
    </row>
    <row r="587" spans="1:5" s="78" customFormat="1" ht="12">
      <c r="A587" s="76">
        <f t="shared" si="9"/>
        <v>61007</v>
      </c>
      <c r="B587" s="76">
        <v>61</v>
      </c>
      <c r="C587" s="76" t="s">
        <v>105</v>
      </c>
      <c r="D587" s="76">
        <v>7</v>
      </c>
      <c r="E587" s="77">
        <v>2666</v>
      </c>
    </row>
    <row r="588" spans="1:5" s="78" customFormat="1" ht="12">
      <c r="A588" s="76">
        <f t="shared" si="9"/>
        <v>61008</v>
      </c>
      <c r="B588" s="76">
        <v>61</v>
      </c>
      <c r="C588" s="76" t="s">
        <v>105</v>
      </c>
      <c r="D588" s="76">
        <v>8</v>
      </c>
      <c r="E588" s="77">
        <v>2488</v>
      </c>
    </row>
    <row r="589" spans="1:5" s="78" customFormat="1" ht="12">
      <c r="A589" s="76">
        <f t="shared" si="9"/>
        <v>61009</v>
      </c>
      <c r="B589" s="76">
        <v>61</v>
      </c>
      <c r="C589" s="76" t="s">
        <v>105</v>
      </c>
      <c r="D589" s="76">
        <v>9</v>
      </c>
      <c r="E589" s="77">
        <v>2666</v>
      </c>
    </row>
    <row r="590" spans="1:5" s="78" customFormat="1" ht="12">
      <c r="A590" s="76">
        <f t="shared" si="9"/>
        <v>61010</v>
      </c>
      <c r="B590" s="76">
        <v>61</v>
      </c>
      <c r="C590" s="76" t="s">
        <v>105</v>
      </c>
      <c r="D590" s="76">
        <v>10</v>
      </c>
      <c r="E590" s="77">
        <v>2577</v>
      </c>
    </row>
    <row r="591" spans="1:5" s="78" customFormat="1" ht="12">
      <c r="A591" s="76">
        <f t="shared" si="9"/>
        <v>61011</v>
      </c>
      <c r="B591" s="76">
        <v>61</v>
      </c>
      <c r="C591" s="76" t="s">
        <v>105</v>
      </c>
      <c r="D591" s="76">
        <v>11</v>
      </c>
      <c r="E591" s="77">
        <v>2577</v>
      </c>
    </row>
    <row r="592" spans="1:5" s="78" customFormat="1" ht="12">
      <c r="A592" s="76">
        <f t="shared" si="9"/>
        <v>61012</v>
      </c>
      <c r="B592" s="76">
        <v>61</v>
      </c>
      <c r="C592" s="76" t="s">
        <v>105</v>
      </c>
      <c r="D592" s="76">
        <v>12</v>
      </c>
      <c r="E592" s="77">
        <v>2577</v>
      </c>
    </row>
    <row r="593" spans="1:5" s="78" customFormat="1" ht="12">
      <c r="A593" s="76">
        <f t="shared" si="9"/>
        <v>61013</v>
      </c>
      <c r="B593" s="76">
        <v>61</v>
      </c>
      <c r="C593" s="76" t="s">
        <v>105</v>
      </c>
      <c r="D593" s="76">
        <v>13</v>
      </c>
      <c r="E593" s="77">
        <v>3110</v>
      </c>
    </row>
    <row r="594" spans="1:5" s="78" customFormat="1" ht="12">
      <c r="A594" s="76">
        <f t="shared" si="9"/>
        <v>62001</v>
      </c>
      <c r="B594" s="76">
        <v>62</v>
      </c>
      <c r="C594" s="76" t="s">
        <v>106</v>
      </c>
      <c r="D594" s="76">
        <v>1</v>
      </c>
      <c r="E594" s="77">
        <v>2438</v>
      </c>
    </row>
    <row r="595" spans="1:5" s="78" customFormat="1" ht="12">
      <c r="A595" s="76">
        <f t="shared" si="9"/>
        <v>62002</v>
      </c>
      <c r="B595" s="76">
        <v>62</v>
      </c>
      <c r="C595" s="76" t="s">
        <v>106</v>
      </c>
      <c r="D595" s="76">
        <v>2</v>
      </c>
      <c r="E595" s="77">
        <v>2299</v>
      </c>
    </row>
    <row r="596" spans="1:5" s="78" customFormat="1" ht="12">
      <c r="A596" s="76">
        <f t="shared" si="9"/>
        <v>62003</v>
      </c>
      <c r="B596" s="76">
        <v>62</v>
      </c>
      <c r="C596" s="76" t="s">
        <v>106</v>
      </c>
      <c r="D596" s="76">
        <v>3</v>
      </c>
      <c r="E596" s="77">
        <v>2090</v>
      </c>
    </row>
    <row r="597" spans="1:5" s="78" customFormat="1" ht="12">
      <c r="A597" s="76">
        <f t="shared" si="9"/>
        <v>62004</v>
      </c>
      <c r="B597" s="76">
        <v>62</v>
      </c>
      <c r="C597" s="76" t="s">
        <v>106</v>
      </c>
      <c r="D597" s="76">
        <v>4</v>
      </c>
      <c r="E597" s="77">
        <v>2090</v>
      </c>
    </row>
    <row r="598" spans="1:5" s="78" customFormat="1" ht="12">
      <c r="A598" s="76">
        <f t="shared" si="9"/>
        <v>62005</v>
      </c>
      <c r="B598" s="76">
        <v>62</v>
      </c>
      <c r="C598" s="76" t="s">
        <v>106</v>
      </c>
      <c r="D598" s="76">
        <v>5</v>
      </c>
      <c r="E598" s="77">
        <v>2090</v>
      </c>
    </row>
    <row r="599" spans="1:5" s="78" customFormat="1" ht="12">
      <c r="A599" s="76">
        <f t="shared" si="9"/>
        <v>62006</v>
      </c>
      <c r="B599" s="76">
        <v>62</v>
      </c>
      <c r="C599" s="76" t="s">
        <v>106</v>
      </c>
      <c r="D599" s="76">
        <v>6</v>
      </c>
      <c r="E599" s="77">
        <v>2438</v>
      </c>
    </row>
    <row r="600" spans="1:5" s="78" customFormat="1" ht="12">
      <c r="A600" s="76">
        <f t="shared" si="9"/>
        <v>62007</v>
      </c>
      <c r="B600" s="76">
        <v>62</v>
      </c>
      <c r="C600" s="76" t="s">
        <v>106</v>
      </c>
      <c r="D600" s="76">
        <v>7</v>
      </c>
      <c r="E600" s="77">
        <v>2438</v>
      </c>
    </row>
    <row r="601" spans="1:5" s="78" customFormat="1" ht="12">
      <c r="A601" s="76">
        <f t="shared" si="9"/>
        <v>62008</v>
      </c>
      <c r="B601" s="76">
        <v>62</v>
      </c>
      <c r="C601" s="76" t="s">
        <v>106</v>
      </c>
      <c r="D601" s="76">
        <v>8</v>
      </c>
      <c r="E601" s="77">
        <v>2299</v>
      </c>
    </row>
    <row r="602" spans="1:5" s="78" customFormat="1" ht="12">
      <c r="A602" s="76">
        <f t="shared" si="9"/>
        <v>62009</v>
      </c>
      <c r="B602" s="76">
        <v>62</v>
      </c>
      <c r="C602" s="76" t="s">
        <v>106</v>
      </c>
      <c r="D602" s="76">
        <v>9</v>
      </c>
      <c r="E602" s="77">
        <v>2299</v>
      </c>
    </row>
    <row r="603" spans="1:5" s="78" customFormat="1" ht="12">
      <c r="A603" s="76">
        <f t="shared" si="9"/>
        <v>62010</v>
      </c>
      <c r="B603" s="76">
        <v>62</v>
      </c>
      <c r="C603" s="76" t="s">
        <v>106</v>
      </c>
      <c r="D603" s="76">
        <v>10</v>
      </c>
      <c r="E603" s="77">
        <v>2090</v>
      </c>
    </row>
    <row r="604" spans="1:5" s="78" customFormat="1" ht="12">
      <c r="A604" s="76">
        <f t="shared" si="9"/>
        <v>64001</v>
      </c>
      <c r="B604" s="76">
        <v>64</v>
      </c>
      <c r="C604" s="76" t="s">
        <v>107</v>
      </c>
      <c r="D604" s="76">
        <v>1</v>
      </c>
      <c r="E604" s="77">
        <v>3436</v>
      </c>
    </row>
    <row r="605" spans="1:5" s="78" customFormat="1" ht="12">
      <c r="A605" s="76">
        <f t="shared" si="9"/>
        <v>64002</v>
      </c>
      <c r="B605" s="76">
        <v>64</v>
      </c>
      <c r="C605" s="76" t="s">
        <v>107</v>
      </c>
      <c r="D605" s="76">
        <v>2</v>
      </c>
      <c r="E605" s="77">
        <v>3436</v>
      </c>
    </row>
    <row r="606" spans="1:5" s="78" customFormat="1" ht="12">
      <c r="A606" s="76">
        <f t="shared" si="9"/>
        <v>64003</v>
      </c>
      <c r="B606" s="76">
        <v>64</v>
      </c>
      <c r="C606" s="76" t="s">
        <v>107</v>
      </c>
      <c r="D606" s="76">
        <v>3</v>
      </c>
      <c r="E606" s="77">
        <v>3436</v>
      </c>
    </row>
    <row r="607" spans="1:5" s="78" customFormat="1" ht="12">
      <c r="A607" s="76">
        <f t="shared" si="9"/>
        <v>64004</v>
      </c>
      <c r="B607" s="76">
        <v>64</v>
      </c>
      <c r="C607" s="76" t="s">
        <v>107</v>
      </c>
      <c r="D607" s="76">
        <v>4</v>
      </c>
      <c r="E607" s="77">
        <v>3436</v>
      </c>
    </row>
    <row r="608" spans="1:5" s="78" customFormat="1" ht="12">
      <c r="A608" s="76">
        <f t="shared" si="9"/>
        <v>64005</v>
      </c>
      <c r="B608" s="76">
        <v>64</v>
      </c>
      <c r="C608" s="76" t="s">
        <v>107</v>
      </c>
      <c r="D608" s="76">
        <v>5</v>
      </c>
      <c r="E608" s="77">
        <v>3436</v>
      </c>
    </row>
    <row r="609" spans="1:5" s="78" customFormat="1" ht="12">
      <c r="A609" s="76">
        <f t="shared" si="9"/>
        <v>64006</v>
      </c>
      <c r="B609" s="76">
        <v>64</v>
      </c>
      <c r="C609" s="76" t="s">
        <v>107</v>
      </c>
      <c r="D609" s="76">
        <v>6</v>
      </c>
      <c r="E609" s="77">
        <v>3436</v>
      </c>
    </row>
    <row r="610" spans="1:5" s="78" customFormat="1" ht="12">
      <c r="A610" s="76">
        <f t="shared" si="9"/>
        <v>64007</v>
      </c>
      <c r="B610" s="76">
        <v>64</v>
      </c>
      <c r="C610" s="76" t="s">
        <v>107</v>
      </c>
      <c r="D610" s="76">
        <v>7</v>
      </c>
      <c r="E610" s="77">
        <v>3436</v>
      </c>
    </row>
    <row r="611" spans="1:5" s="78" customFormat="1" ht="12">
      <c r="A611" s="76">
        <f t="shared" si="9"/>
        <v>64008</v>
      </c>
      <c r="B611" s="76">
        <v>64</v>
      </c>
      <c r="C611" s="76" t="s">
        <v>107</v>
      </c>
      <c r="D611" s="76">
        <v>8</v>
      </c>
      <c r="E611" s="77">
        <v>3436</v>
      </c>
    </row>
    <row r="612" spans="1:5" s="78" customFormat="1" ht="12">
      <c r="A612" s="76">
        <f t="shared" si="9"/>
        <v>64009</v>
      </c>
      <c r="B612" s="76">
        <v>64</v>
      </c>
      <c r="C612" s="76" t="s">
        <v>107</v>
      </c>
      <c r="D612" s="76">
        <v>9</v>
      </c>
      <c r="E612" s="77">
        <v>3436</v>
      </c>
    </row>
    <row r="613" spans="1:5" s="78" customFormat="1" ht="12">
      <c r="A613" s="76">
        <f t="shared" si="9"/>
        <v>65001</v>
      </c>
      <c r="B613" s="76">
        <v>65</v>
      </c>
      <c r="C613" s="76" t="s">
        <v>108</v>
      </c>
      <c r="D613" s="76">
        <v>1</v>
      </c>
      <c r="E613" s="77">
        <v>1764</v>
      </c>
    </row>
    <row r="614" spans="1:5" s="78" customFormat="1" ht="12">
      <c r="A614" s="76">
        <f t="shared" si="9"/>
        <v>65002</v>
      </c>
      <c r="B614" s="76">
        <v>65</v>
      </c>
      <c r="C614" s="76" t="s">
        <v>108</v>
      </c>
      <c r="D614" s="76">
        <v>2</v>
      </c>
      <c r="E614" s="77">
        <v>1764</v>
      </c>
    </row>
    <row r="615" spans="1:5" s="78" customFormat="1" ht="12">
      <c r="A615" s="76">
        <f t="shared" si="9"/>
        <v>65003</v>
      </c>
      <c r="B615" s="76">
        <v>65</v>
      </c>
      <c r="C615" s="76" t="s">
        <v>108</v>
      </c>
      <c r="D615" s="76">
        <v>3</v>
      </c>
      <c r="E615" s="77">
        <v>1764</v>
      </c>
    </row>
    <row r="616" spans="1:5" s="78" customFormat="1" ht="12">
      <c r="A616" s="76">
        <f t="shared" si="9"/>
        <v>65004</v>
      </c>
      <c r="B616" s="76">
        <v>65</v>
      </c>
      <c r="C616" s="76" t="s">
        <v>108</v>
      </c>
      <c r="D616" s="76">
        <v>4</v>
      </c>
      <c r="E616" s="77">
        <v>1764</v>
      </c>
    </row>
    <row r="617" spans="1:5" s="78" customFormat="1" ht="12">
      <c r="A617" s="76">
        <f t="shared" si="9"/>
        <v>65005</v>
      </c>
      <c r="B617" s="76">
        <v>65</v>
      </c>
      <c r="C617" s="76" t="s">
        <v>108</v>
      </c>
      <c r="D617" s="76">
        <v>5</v>
      </c>
      <c r="E617" s="77">
        <v>1764</v>
      </c>
    </row>
    <row r="618" spans="1:5" s="78" customFormat="1" ht="12">
      <c r="A618" s="76">
        <f t="shared" si="9"/>
        <v>65006</v>
      </c>
      <c r="B618" s="76">
        <v>65</v>
      </c>
      <c r="C618" s="76" t="s">
        <v>108</v>
      </c>
      <c r="D618" s="76">
        <v>6</v>
      </c>
      <c r="E618" s="77">
        <v>1764</v>
      </c>
    </row>
    <row r="619" spans="1:5" s="78" customFormat="1" ht="12">
      <c r="A619" s="76">
        <f t="shared" si="9"/>
        <v>66001</v>
      </c>
      <c r="B619" s="76">
        <v>66</v>
      </c>
      <c r="C619" s="76" t="s">
        <v>109</v>
      </c>
      <c r="D619" s="76">
        <v>1</v>
      </c>
      <c r="E619" s="77">
        <v>1476</v>
      </c>
    </row>
    <row r="620" spans="1:5" s="78" customFormat="1" ht="12">
      <c r="A620" s="76">
        <f t="shared" si="9"/>
        <v>66002</v>
      </c>
      <c r="B620" s="76">
        <v>66</v>
      </c>
      <c r="C620" s="76" t="s">
        <v>109</v>
      </c>
      <c r="D620" s="76">
        <v>2</v>
      </c>
      <c r="E620" s="77">
        <v>1590</v>
      </c>
    </row>
    <row r="621" spans="1:5" s="78" customFormat="1" ht="12">
      <c r="A621" s="76">
        <f t="shared" si="9"/>
        <v>66003</v>
      </c>
      <c r="B621" s="76">
        <v>66</v>
      </c>
      <c r="C621" s="76" t="s">
        <v>109</v>
      </c>
      <c r="D621" s="76">
        <v>3</v>
      </c>
      <c r="E621" s="77">
        <v>1476</v>
      </c>
    </row>
    <row r="622" spans="1:5" s="78" customFormat="1" ht="12">
      <c r="A622" s="76">
        <f t="shared" si="9"/>
        <v>66004</v>
      </c>
      <c r="B622" s="76">
        <v>66</v>
      </c>
      <c r="C622" s="76" t="s">
        <v>109</v>
      </c>
      <c r="D622" s="76">
        <v>4</v>
      </c>
      <c r="E622" s="77">
        <v>1476</v>
      </c>
    </row>
    <row r="623" spans="1:5" s="78" customFormat="1" ht="12">
      <c r="A623" s="76">
        <f t="shared" si="9"/>
        <v>66005</v>
      </c>
      <c r="B623" s="76">
        <v>66</v>
      </c>
      <c r="C623" s="76" t="s">
        <v>109</v>
      </c>
      <c r="D623" s="76">
        <v>5</v>
      </c>
      <c r="E623" s="77">
        <v>1476</v>
      </c>
    </row>
    <row r="624" spans="1:5" s="78" customFormat="1" ht="12">
      <c r="A624" s="76">
        <f t="shared" si="9"/>
        <v>66006</v>
      </c>
      <c r="B624" s="76">
        <v>66</v>
      </c>
      <c r="C624" s="76" t="s">
        <v>109</v>
      </c>
      <c r="D624" s="76">
        <v>6</v>
      </c>
      <c r="E624" s="77">
        <v>1476</v>
      </c>
    </row>
    <row r="625" spans="1:5" s="78" customFormat="1" ht="12">
      <c r="A625" s="76">
        <f t="shared" si="9"/>
        <v>66007</v>
      </c>
      <c r="B625" s="76">
        <v>66</v>
      </c>
      <c r="C625" s="76" t="s">
        <v>109</v>
      </c>
      <c r="D625" s="76">
        <v>7</v>
      </c>
      <c r="E625" s="77">
        <v>1476</v>
      </c>
    </row>
    <row r="626" spans="1:5" s="78" customFormat="1" ht="12">
      <c r="A626" s="76">
        <f t="shared" si="9"/>
        <v>66008</v>
      </c>
      <c r="B626" s="76">
        <v>66</v>
      </c>
      <c r="C626" s="76" t="s">
        <v>109</v>
      </c>
      <c r="D626" s="76">
        <v>8</v>
      </c>
      <c r="E626" s="77">
        <v>1476</v>
      </c>
    </row>
    <row r="627" spans="1:5" s="78" customFormat="1" ht="12">
      <c r="A627" s="76">
        <f t="shared" si="9"/>
        <v>67002</v>
      </c>
      <c r="B627" s="76">
        <v>67</v>
      </c>
      <c r="C627" s="76" t="s">
        <v>110</v>
      </c>
      <c r="D627" s="76">
        <v>2</v>
      </c>
      <c r="E627" s="77">
        <v>4572</v>
      </c>
    </row>
    <row r="628" spans="1:5" s="78" customFormat="1" ht="12">
      <c r="A628" s="76">
        <f t="shared" si="9"/>
        <v>67003</v>
      </c>
      <c r="B628" s="76">
        <v>67</v>
      </c>
      <c r="C628" s="76" t="s">
        <v>110</v>
      </c>
      <c r="D628" s="76">
        <v>3</v>
      </c>
      <c r="E628" s="77">
        <v>4572</v>
      </c>
    </row>
    <row r="629" spans="1:5" s="78" customFormat="1" ht="12">
      <c r="A629" s="76">
        <f t="shared" si="9"/>
        <v>67004</v>
      </c>
      <c r="B629" s="76">
        <v>67</v>
      </c>
      <c r="C629" s="76" t="s">
        <v>110</v>
      </c>
      <c r="D629" s="76">
        <v>4</v>
      </c>
      <c r="E629" s="77">
        <v>4572</v>
      </c>
    </row>
    <row r="630" spans="1:5" s="78" customFormat="1" ht="12">
      <c r="A630" s="76">
        <f t="shared" si="9"/>
        <v>67005</v>
      </c>
      <c r="B630" s="76">
        <v>67</v>
      </c>
      <c r="C630" s="76" t="s">
        <v>110</v>
      </c>
      <c r="D630" s="76">
        <v>5</v>
      </c>
      <c r="E630" s="77">
        <v>4572</v>
      </c>
    </row>
    <row r="631" spans="1:5" s="78" customFormat="1" ht="12">
      <c r="A631" s="76">
        <f t="shared" si="9"/>
        <v>67006</v>
      </c>
      <c r="B631" s="76">
        <v>67</v>
      </c>
      <c r="C631" s="76" t="s">
        <v>110</v>
      </c>
      <c r="D631" s="76">
        <v>6</v>
      </c>
      <c r="E631" s="77">
        <v>4572</v>
      </c>
    </row>
    <row r="632" spans="1:5" s="78" customFormat="1" ht="12">
      <c r="A632" s="76">
        <f t="shared" si="9"/>
        <v>67007</v>
      </c>
      <c r="B632" s="76">
        <v>67</v>
      </c>
      <c r="C632" s="76" t="s">
        <v>110</v>
      </c>
      <c r="D632" s="76">
        <v>7</v>
      </c>
      <c r="E632" s="77">
        <v>4572</v>
      </c>
    </row>
    <row r="633" spans="1:5" s="78" customFormat="1" ht="12">
      <c r="A633" s="76">
        <f t="shared" si="9"/>
        <v>67008</v>
      </c>
      <c r="B633" s="76">
        <v>67</v>
      </c>
      <c r="C633" s="76" t="s">
        <v>110</v>
      </c>
      <c r="D633" s="76">
        <v>8</v>
      </c>
      <c r="E633" s="77">
        <v>4572</v>
      </c>
    </row>
    <row r="634" spans="1:5" s="78" customFormat="1" ht="12">
      <c r="A634" s="76">
        <f t="shared" si="9"/>
        <v>67009</v>
      </c>
      <c r="B634" s="76">
        <v>67</v>
      </c>
      <c r="C634" s="76" t="s">
        <v>110</v>
      </c>
      <c r="D634" s="76">
        <v>9</v>
      </c>
      <c r="E634" s="77">
        <v>4572</v>
      </c>
    </row>
    <row r="635" spans="1:5" s="78" customFormat="1" ht="12">
      <c r="A635" s="76">
        <f t="shared" si="9"/>
        <v>68002</v>
      </c>
      <c r="B635" s="76">
        <v>68</v>
      </c>
      <c r="C635" s="76" t="s">
        <v>111</v>
      </c>
      <c r="D635" s="76">
        <v>2</v>
      </c>
      <c r="E635" s="77">
        <v>3915</v>
      </c>
    </row>
    <row r="636" spans="1:5" s="78" customFormat="1" ht="12">
      <c r="A636" s="76">
        <f t="shared" si="9"/>
        <v>68003</v>
      </c>
      <c r="B636" s="76">
        <v>68</v>
      </c>
      <c r="C636" s="76" t="s">
        <v>111</v>
      </c>
      <c r="D636" s="76">
        <v>3</v>
      </c>
      <c r="E636" s="77">
        <v>3915</v>
      </c>
    </row>
    <row r="637" spans="1:5" s="78" customFormat="1" ht="12">
      <c r="A637" s="76">
        <f t="shared" si="9"/>
        <v>68004</v>
      </c>
      <c r="B637" s="76">
        <v>68</v>
      </c>
      <c r="C637" s="76" t="s">
        <v>111</v>
      </c>
      <c r="D637" s="76">
        <v>4</v>
      </c>
      <c r="E637" s="77">
        <v>3915</v>
      </c>
    </row>
    <row r="638" spans="1:5" s="78" customFormat="1" ht="12">
      <c r="A638" s="76">
        <f t="shared" si="9"/>
        <v>68005</v>
      </c>
      <c r="B638" s="76">
        <v>68</v>
      </c>
      <c r="C638" s="76" t="s">
        <v>111</v>
      </c>
      <c r="D638" s="76">
        <v>5</v>
      </c>
      <c r="E638" s="77">
        <v>3915</v>
      </c>
    </row>
    <row r="639" spans="1:5" s="78" customFormat="1" ht="12">
      <c r="A639" s="76">
        <f t="shared" si="9"/>
        <v>69002</v>
      </c>
      <c r="B639" s="76">
        <v>69</v>
      </c>
      <c r="C639" s="76" t="s">
        <v>112</v>
      </c>
      <c r="D639" s="76">
        <v>2</v>
      </c>
      <c r="E639" s="77">
        <v>1640</v>
      </c>
    </row>
    <row r="640" spans="1:5" s="78" customFormat="1" ht="12">
      <c r="A640" s="76">
        <f t="shared" si="9"/>
        <v>69003</v>
      </c>
      <c r="B640" s="76">
        <v>69</v>
      </c>
      <c r="C640" s="76" t="s">
        <v>112</v>
      </c>
      <c r="D640" s="76">
        <v>3</v>
      </c>
      <c r="E640" s="77">
        <v>1640</v>
      </c>
    </row>
    <row r="641" spans="1:5" s="78" customFormat="1" ht="12">
      <c r="A641" s="76">
        <f t="shared" si="9"/>
        <v>69004</v>
      </c>
      <c r="B641" s="76">
        <v>69</v>
      </c>
      <c r="C641" s="76" t="s">
        <v>112</v>
      </c>
      <c r="D641" s="76">
        <v>4</v>
      </c>
      <c r="E641" s="77">
        <v>1640</v>
      </c>
    </row>
    <row r="642" spans="1:5" s="78" customFormat="1" ht="12">
      <c r="A642" s="76">
        <f t="shared" si="9"/>
        <v>69005</v>
      </c>
      <c r="B642" s="76">
        <v>69</v>
      </c>
      <c r="C642" s="76" t="s">
        <v>112</v>
      </c>
      <c r="D642" s="76">
        <v>5</v>
      </c>
      <c r="E642" s="77">
        <v>1640</v>
      </c>
    </row>
    <row r="643" spans="1:5" s="78" customFormat="1" ht="12">
      <c r="A643" s="76">
        <f aca="true" t="shared" si="10" ref="A643:A706">+B643*1000+D643</f>
        <v>69006</v>
      </c>
      <c r="B643" s="76">
        <v>69</v>
      </c>
      <c r="C643" s="76" t="s">
        <v>112</v>
      </c>
      <c r="D643" s="76">
        <v>6</v>
      </c>
      <c r="E643" s="77">
        <v>1640</v>
      </c>
    </row>
    <row r="644" spans="1:5" s="78" customFormat="1" ht="12">
      <c r="A644" s="76">
        <f t="shared" si="10"/>
        <v>70002</v>
      </c>
      <c r="B644" s="76">
        <v>70</v>
      </c>
      <c r="C644" s="76" t="s">
        <v>113</v>
      </c>
      <c r="D644" s="76">
        <v>2</v>
      </c>
      <c r="E644" s="77">
        <v>6329</v>
      </c>
    </row>
    <row r="645" spans="1:5" s="78" customFormat="1" ht="12">
      <c r="A645" s="76">
        <f t="shared" si="10"/>
        <v>70003</v>
      </c>
      <c r="B645" s="76">
        <v>70</v>
      </c>
      <c r="C645" s="76" t="s">
        <v>113</v>
      </c>
      <c r="D645" s="76">
        <v>3</v>
      </c>
      <c r="E645" s="77">
        <v>6329</v>
      </c>
    </row>
    <row r="646" spans="1:5" s="78" customFormat="1" ht="12">
      <c r="A646" s="76">
        <f t="shared" si="10"/>
        <v>70004</v>
      </c>
      <c r="B646" s="76">
        <v>70</v>
      </c>
      <c r="C646" s="76" t="s">
        <v>113</v>
      </c>
      <c r="D646" s="76">
        <v>4</v>
      </c>
      <c r="E646" s="77">
        <v>6329</v>
      </c>
    </row>
    <row r="647" spans="1:5" s="78" customFormat="1" ht="12">
      <c r="A647" s="76">
        <f t="shared" si="10"/>
        <v>70005</v>
      </c>
      <c r="B647" s="76">
        <v>70</v>
      </c>
      <c r="C647" s="76" t="s">
        <v>113</v>
      </c>
      <c r="D647" s="76">
        <v>5</v>
      </c>
      <c r="E647" s="77">
        <v>6329</v>
      </c>
    </row>
    <row r="648" spans="1:5" s="78" customFormat="1" ht="12">
      <c r="A648" s="76">
        <f t="shared" si="10"/>
        <v>70006</v>
      </c>
      <c r="B648" s="76">
        <v>70</v>
      </c>
      <c r="C648" s="76" t="s">
        <v>113</v>
      </c>
      <c r="D648" s="76">
        <v>6</v>
      </c>
      <c r="E648" s="77">
        <v>6329</v>
      </c>
    </row>
    <row r="649" spans="1:5" s="78" customFormat="1" ht="12">
      <c r="A649" s="76">
        <f t="shared" si="10"/>
        <v>70007</v>
      </c>
      <c r="B649" s="76">
        <v>70</v>
      </c>
      <c r="C649" s="76" t="s">
        <v>113</v>
      </c>
      <c r="D649" s="76">
        <v>7</v>
      </c>
      <c r="E649" s="77">
        <v>6329</v>
      </c>
    </row>
    <row r="650" spans="1:5" s="78" customFormat="1" ht="12">
      <c r="A650" s="76">
        <f t="shared" si="10"/>
        <v>70008</v>
      </c>
      <c r="B650" s="76">
        <v>70</v>
      </c>
      <c r="C650" s="76" t="s">
        <v>113</v>
      </c>
      <c r="D650" s="76">
        <v>8</v>
      </c>
      <c r="E650" s="77">
        <v>6329</v>
      </c>
    </row>
    <row r="651" spans="1:5" s="78" customFormat="1" ht="12">
      <c r="A651" s="76">
        <f t="shared" si="10"/>
        <v>71001</v>
      </c>
      <c r="B651" s="76">
        <v>71</v>
      </c>
      <c r="C651" s="76" t="s">
        <v>114</v>
      </c>
      <c r="D651" s="76">
        <v>1</v>
      </c>
      <c r="E651" s="77">
        <v>3320</v>
      </c>
    </row>
    <row r="652" spans="1:5" s="78" customFormat="1" ht="12">
      <c r="A652" s="76">
        <f t="shared" si="10"/>
        <v>71002</v>
      </c>
      <c r="B652" s="76">
        <v>71</v>
      </c>
      <c r="C652" s="76" t="s">
        <v>114</v>
      </c>
      <c r="D652" s="76">
        <v>2</v>
      </c>
      <c r="E652" s="77">
        <v>3320</v>
      </c>
    </row>
    <row r="653" spans="1:5" s="78" customFormat="1" ht="12">
      <c r="A653" s="76">
        <f t="shared" si="10"/>
        <v>71003</v>
      </c>
      <c r="B653" s="76">
        <v>71</v>
      </c>
      <c r="C653" s="76" t="s">
        <v>114</v>
      </c>
      <c r="D653" s="76">
        <v>3</v>
      </c>
      <c r="E653" s="77">
        <v>2675</v>
      </c>
    </row>
    <row r="654" spans="1:5" s="78" customFormat="1" ht="12">
      <c r="A654" s="76">
        <f t="shared" si="10"/>
        <v>71004</v>
      </c>
      <c r="B654" s="76">
        <v>71</v>
      </c>
      <c r="C654" s="76" t="s">
        <v>114</v>
      </c>
      <c r="D654" s="76">
        <v>4</v>
      </c>
      <c r="E654" s="77">
        <v>3228</v>
      </c>
    </row>
    <row r="655" spans="1:5" s="78" customFormat="1" ht="12">
      <c r="A655" s="76">
        <f t="shared" si="10"/>
        <v>71005</v>
      </c>
      <c r="B655" s="76">
        <v>71</v>
      </c>
      <c r="C655" s="76" t="s">
        <v>114</v>
      </c>
      <c r="D655" s="76">
        <v>5</v>
      </c>
      <c r="E655" s="77">
        <v>3228</v>
      </c>
    </row>
    <row r="656" spans="1:5" s="78" customFormat="1" ht="12">
      <c r="A656" s="76">
        <f t="shared" si="10"/>
        <v>71006</v>
      </c>
      <c r="B656" s="76">
        <v>71</v>
      </c>
      <c r="C656" s="76" t="s">
        <v>114</v>
      </c>
      <c r="D656" s="76">
        <v>6</v>
      </c>
      <c r="E656" s="77">
        <v>3320</v>
      </c>
    </row>
    <row r="657" spans="1:5" s="78" customFormat="1" ht="12">
      <c r="A657" s="76">
        <f t="shared" si="10"/>
        <v>71007</v>
      </c>
      <c r="B657" s="76">
        <v>71</v>
      </c>
      <c r="C657" s="76" t="s">
        <v>114</v>
      </c>
      <c r="D657" s="76">
        <v>7</v>
      </c>
      <c r="E657" s="77">
        <v>3320</v>
      </c>
    </row>
    <row r="658" spans="1:5" s="78" customFormat="1" ht="12">
      <c r="A658" s="76">
        <f t="shared" si="10"/>
        <v>71008</v>
      </c>
      <c r="B658" s="76">
        <v>71</v>
      </c>
      <c r="C658" s="76" t="s">
        <v>114</v>
      </c>
      <c r="D658" s="76">
        <v>8</v>
      </c>
      <c r="E658" s="77">
        <v>3320</v>
      </c>
    </row>
    <row r="659" spans="1:5" s="78" customFormat="1" ht="12">
      <c r="A659" s="76">
        <f t="shared" si="10"/>
        <v>71009</v>
      </c>
      <c r="B659" s="76">
        <v>71</v>
      </c>
      <c r="C659" s="76" t="s">
        <v>114</v>
      </c>
      <c r="D659" s="76">
        <v>9</v>
      </c>
      <c r="E659" s="77">
        <v>3320</v>
      </c>
    </row>
    <row r="660" spans="1:5" s="78" customFormat="1" ht="12">
      <c r="A660" s="76">
        <f t="shared" si="10"/>
        <v>71010</v>
      </c>
      <c r="B660" s="76">
        <v>71</v>
      </c>
      <c r="C660" s="76" t="s">
        <v>114</v>
      </c>
      <c r="D660" s="76">
        <v>10</v>
      </c>
      <c r="E660" s="77">
        <v>3228</v>
      </c>
    </row>
    <row r="661" spans="1:5" s="78" customFormat="1" ht="12">
      <c r="A661" s="76">
        <f t="shared" si="10"/>
        <v>71011</v>
      </c>
      <c r="B661" s="76">
        <v>71</v>
      </c>
      <c r="C661" s="76" t="s">
        <v>114</v>
      </c>
      <c r="D661" s="76">
        <v>11</v>
      </c>
      <c r="E661" s="77">
        <v>3320</v>
      </c>
    </row>
    <row r="662" spans="1:5" s="78" customFormat="1" ht="12">
      <c r="A662" s="76">
        <f t="shared" si="10"/>
        <v>72001</v>
      </c>
      <c r="B662" s="76">
        <v>72</v>
      </c>
      <c r="C662" s="76" t="s">
        <v>115</v>
      </c>
      <c r="D662" s="76">
        <v>1</v>
      </c>
      <c r="E662" s="77">
        <v>3753</v>
      </c>
    </row>
    <row r="663" spans="1:5" s="78" customFormat="1" ht="12">
      <c r="A663" s="76">
        <f t="shared" si="10"/>
        <v>72002</v>
      </c>
      <c r="B663" s="76">
        <v>72</v>
      </c>
      <c r="C663" s="76" t="s">
        <v>115</v>
      </c>
      <c r="D663" s="76">
        <v>2</v>
      </c>
      <c r="E663" s="77">
        <v>3753</v>
      </c>
    </row>
    <row r="664" spans="1:5" s="78" customFormat="1" ht="12">
      <c r="A664" s="76">
        <f t="shared" si="10"/>
        <v>72003</v>
      </c>
      <c r="B664" s="76">
        <v>72</v>
      </c>
      <c r="C664" s="76" t="s">
        <v>115</v>
      </c>
      <c r="D664" s="76">
        <v>3</v>
      </c>
      <c r="E664" s="77">
        <v>3753</v>
      </c>
    </row>
    <row r="665" spans="1:5" s="78" customFormat="1" ht="12">
      <c r="A665" s="76">
        <f t="shared" si="10"/>
        <v>73001</v>
      </c>
      <c r="B665" s="76">
        <v>73</v>
      </c>
      <c r="C665" s="76" t="s">
        <v>116</v>
      </c>
      <c r="D665" s="76">
        <v>1</v>
      </c>
      <c r="E665" s="77">
        <v>1828</v>
      </c>
    </row>
    <row r="666" spans="1:5" s="78" customFormat="1" ht="12">
      <c r="A666" s="76">
        <f t="shared" si="10"/>
        <v>73002</v>
      </c>
      <c r="B666" s="76">
        <v>73</v>
      </c>
      <c r="C666" s="76" t="s">
        <v>116</v>
      </c>
      <c r="D666" s="76">
        <v>2</v>
      </c>
      <c r="E666" s="77">
        <v>1828</v>
      </c>
    </row>
    <row r="667" spans="1:5" s="78" customFormat="1" ht="12">
      <c r="A667" s="76">
        <f t="shared" si="10"/>
        <v>73003</v>
      </c>
      <c r="B667" s="76">
        <v>73</v>
      </c>
      <c r="C667" s="76" t="s">
        <v>116</v>
      </c>
      <c r="D667" s="76">
        <v>3</v>
      </c>
      <c r="E667" s="77">
        <v>1828</v>
      </c>
    </row>
    <row r="668" spans="1:5" s="78" customFormat="1" ht="12">
      <c r="A668" s="76">
        <f t="shared" si="10"/>
        <v>73004</v>
      </c>
      <c r="B668" s="76">
        <v>73</v>
      </c>
      <c r="C668" s="76" t="s">
        <v>116</v>
      </c>
      <c r="D668" s="76">
        <v>4</v>
      </c>
      <c r="E668" s="77">
        <v>1828</v>
      </c>
    </row>
    <row r="669" spans="1:5" s="78" customFormat="1" ht="12">
      <c r="A669" s="76">
        <f t="shared" si="10"/>
        <v>73005</v>
      </c>
      <c r="B669" s="76">
        <v>73</v>
      </c>
      <c r="C669" s="76" t="s">
        <v>116</v>
      </c>
      <c r="D669" s="76">
        <v>5</v>
      </c>
      <c r="E669" s="77">
        <v>1727</v>
      </c>
    </row>
    <row r="670" spans="1:5" s="78" customFormat="1" ht="12">
      <c r="A670" s="76">
        <f t="shared" si="10"/>
        <v>73006</v>
      </c>
      <c r="B670" s="76">
        <v>73</v>
      </c>
      <c r="C670" s="76" t="s">
        <v>116</v>
      </c>
      <c r="D670" s="76">
        <v>6</v>
      </c>
      <c r="E670" s="77">
        <v>1828</v>
      </c>
    </row>
    <row r="671" spans="1:5" s="78" customFormat="1" ht="12">
      <c r="A671" s="76">
        <f t="shared" si="10"/>
        <v>73007</v>
      </c>
      <c r="B671" s="76">
        <v>73</v>
      </c>
      <c r="C671" s="76" t="s">
        <v>116</v>
      </c>
      <c r="D671" s="76">
        <v>7</v>
      </c>
      <c r="E671" s="77">
        <v>1828</v>
      </c>
    </row>
    <row r="672" spans="1:5" s="78" customFormat="1" ht="12">
      <c r="A672" s="76">
        <f t="shared" si="10"/>
        <v>73008</v>
      </c>
      <c r="B672" s="76">
        <v>73</v>
      </c>
      <c r="C672" s="76" t="s">
        <v>116</v>
      </c>
      <c r="D672" s="76">
        <v>8</v>
      </c>
      <c r="E672" s="77">
        <v>1676</v>
      </c>
    </row>
    <row r="673" spans="1:5" s="78" customFormat="1" ht="12">
      <c r="A673" s="76">
        <f t="shared" si="10"/>
        <v>74001</v>
      </c>
      <c r="B673" s="76">
        <v>74</v>
      </c>
      <c r="C673" s="76" t="s">
        <v>117</v>
      </c>
      <c r="D673" s="76">
        <v>1</v>
      </c>
      <c r="E673" s="77">
        <v>9945</v>
      </c>
    </row>
    <row r="674" spans="1:5" s="78" customFormat="1" ht="12">
      <c r="A674" s="76">
        <f t="shared" si="10"/>
        <v>74002</v>
      </c>
      <c r="B674" s="76">
        <v>74</v>
      </c>
      <c r="C674" s="76" t="s">
        <v>117</v>
      </c>
      <c r="D674" s="76">
        <v>2</v>
      </c>
      <c r="E674" s="77">
        <v>9945</v>
      </c>
    </row>
    <row r="675" spans="1:5" s="78" customFormat="1" ht="12">
      <c r="A675" s="76">
        <f t="shared" si="10"/>
        <v>74003</v>
      </c>
      <c r="B675" s="76">
        <v>74</v>
      </c>
      <c r="C675" s="76" t="s">
        <v>117</v>
      </c>
      <c r="D675" s="76">
        <v>3</v>
      </c>
      <c r="E675" s="77">
        <v>9945</v>
      </c>
    </row>
    <row r="676" spans="1:5" s="78" customFormat="1" ht="12">
      <c r="A676" s="76">
        <f t="shared" si="10"/>
        <v>74004</v>
      </c>
      <c r="B676" s="76">
        <v>74</v>
      </c>
      <c r="C676" s="76" t="s">
        <v>117</v>
      </c>
      <c r="D676" s="76">
        <v>4</v>
      </c>
      <c r="E676" s="77">
        <v>9945</v>
      </c>
    </row>
    <row r="677" spans="1:5" s="78" customFormat="1" ht="12">
      <c r="A677" s="76">
        <f t="shared" si="10"/>
        <v>74005</v>
      </c>
      <c r="B677" s="76">
        <v>74</v>
      </c>
      <c r="C677" s="76" t="s">
        <v>117</v>
      </c>
      <c r="D677" s="76">
        <v>5</v>
      </c>
      <c r="E677" s="77">
        <v>9945</v>
      </c>
    </row>
    <row r="678" spans="1:5" s="78" customFormat="1" ht="12">
      <c r="A678" s="76">
        <f t="shared" si="10"/>
        <v>74006</v>
      </c>
      <c r="B678" s="76">
        <v>74</v>
      </c>
      <c r="C678" s="76" t="s">
        <v>117</v>
      </c>
      <c r="D678" s="76">
        <v>6</v>
      </c>
      <c r="E678" s="77">
        <v>9945</v>
      </c>
    </row>
    <row r="679" spans="1:5" s="78" customFormat="1" ht="12">
      <c r="A679" s="76">
        <f t="shared" si="10"/>
        <v>75001</v>
      </c>
      <c r="B679" s="76">
        <v>75</v>
      </c>
      <c r="C679" s="76" t="s">
        <v>118</v>
      </c>
      <c r="D679" s="76">
        <v>1</v>
      </c>
      <c r="E679" s="77">
        <v>2131</v>
      </c>
    </row>
    <row r="680" spans="1:5" s="78" customFormat="1" ht="12">
      <c r="A680" s="76">
        <f t="shared" si="10"/>
        <v>75002</v>
      </c>
      <c r="B680" s="76">
        <v>75</v>
      </c>
      <c r="C680" s="76" t="s">
        <v>118</v>
      </c>
      <c r="D680" s="76">
        <v>2</v>
      </c>
      <c r="E680" s="77">
        <v>1937</v>
      </c>
    </row>
    <row r="681" spans="1:5" s="78" customFormat="1" ht="12">
      <c r="A681" s="76">
        <f t="shared" si="10"/>
        <v>75003</v>
      </c>
      <c r="B681" s="76">
        <v>75</v>
      </c>
      <c r="C681" s="76" t="s">
        <v>118</v>
      </c>
      <c r="D681" s="76">
        <v>3</v>
      </c>
      <c r="E681" s="77">
        <v>2131</v>
      </c>
    </row>
    <row r="682" spans="1:5" s="78" customFormat="1" ht="12">
      <c r="A682" s="76">
        <f t="shared" si="10"/>
        <v>75004</v>
      </c>
      <c r="B682" s="76">
        <v>75</v>
      </c>
      <c r="C682" s="76" t="s">
        <v>118</v>
      </c>
      <c r="D682" s="76">
        <v>4</v>
      </c>
      <c r="E682" s="77">
        <v>1873</v>
      </c>
    </row>
    <row r="683" spans="1:5" s="78" customFormat="1" ht="12">
      <c r="A683" s="76">
        <f t="shared" si="10"/>
        <v>75005</v>
      </c>
      <c r="B683" s="76">
        <v>75</v>
      </c>
      <c r="C683" s="76" t="s">
        <v>118</v>
      </c>
      <c r="D683" s="76">
        <v>5</v>
      </c>
      <c r="E683" s="77">
        <v>2325</v>
      </c>
    </row>
    <row r="684" spans="1:5" s="78" customFormat="1" ht="12">
      <c r="A684" s="76">
        <f t="shared" si="10"/>
        <v>75006</v>
      </c>
      <c r="B684" s="76">
        <v>75</v>
      </c>
      <c r="C684" s="76" t="s">
        <v>118</v>
      </c>
      <c r="D684" s="76">
        <v>6</v>
      </c>
      <c r="E684" s="77">
        <v>1937</v>
      </c>
    </row>
    <row r="685" spans="1:5" s="78" customFormat="1" ht="12">
      <c r="A685" s="76">
        <f t="shared" si="10"/>
        <v>75007</v>
      </c>
      <c r="B685" s="76">
        <v>75</v>
      </c>
      <c r="C685" s="76" t="s">
        <v>118</v>
      </c>
      <c r="D685" s="76">
        <v>7</v>
      </c>
      <c r="E685" s="77">
        <v>2325</v>
      </c>
    </row>
    <row r="686" spans="1:5" s="78" customFormat="1" ht="12">
      <c r="A686" s="76">
        <f t="shared" si="10"/>
        <v>75008</v>
      </c>
      <c r="B686" s="76">
        <v>75</v>
      </c>
      <c r="C686" s="76" t="s">
        <v>118</v>
      </c>
      <c r="D686" s="76">
        <v>8</v>
      </c>
      <c r="E686" s="77">
        <v>2325</v>
      </c>
    </row>
    <row r="687" spans="1:5" s="78" customFormat="1" ht="12">
      <c r="A687" s="76">
        <f t="shared" si="10"/>
        <v>75009</v>
      </c>
      <c r="B687" s="76">
        <v>75</v>
      </c>
      <c r="C687" s="76" t="s">
        <v>118</v>
      </c>
      <c r="D687" s="76">
        <v>9</v>
      </c>
      <c r="E687" s="77">
        <v>1937</v>
      </c>
    </row>
    <row r="688" spans="1:5" s="78" customFormat="1" ht="12">
      <c r="A688" s="76">
        <f t="shared" si="10"/>
        <v>76001</v>
      </c>
      <c r="B688" s="76">
        <v>76</v>
      </c>
      <c r="C688" s="76" t="s">
        <v>119</v>
      </c>
      <c r="D688" s="76">
        <v>1</v>
      </c>
      <c r="E688" s="77">
        <v>2822</v>
      </c>
    </row>
    <row r="689" spans="1:5" s="78" customFormat="1" ht="12">
      <c r="A689" s="76">
        <f t="shared" si="10"/>
        <v>76002</v>
      </c>
      <c r="B689" s="76">
        <v>76</v>
      </c>
      <c r="C689" s="76" t="s">
        <v>119</v>
      </c>
      <c r="D689" s="76">
        <v>2</v>
      </c>
      <c r="E689" s="77">
        <v>2480</v>
      </c>
    </row>
    <row r="690" spans="1:5" s="78" customFormat="1" ht="12">
      <c r="A690" s="76">
        <f t="shared" si="10"/>
        <v>76003</v>
      </c>
      <c r="B690" s="76">
        <v>76</v>
      </c>
      <c r="C690" s="76" t="s">
        <v>119</v>
      </c>
      <c r="D690" s="76">
        <v>3</v>
      </c>
      <c r="E690" s="77">
        <v>2480</v>
      </c>
    </row>
    <row r="691" spans="1:5" s="78" customFormat="1" ht="12">
      <c r="A691" s="76">
        <f t="shared" si="10"/>
        <v>76004</v>
      </c>
      <c r="B691" s="76">
        <v>76</v>
      </c>
      <c r="C691" s="76" t="s">
        <v>119</v>
      </c>
      <c r="D691" s="76">
        <v>4</v>
      </c>
      <c r="E691" s="77">
        <v>2480</v>
      </c>
    </row>
    <row r="692" spans="1:5" s="78" customFormat="1" ht="12">
      <c r="A692" s="76">
        <f t="shared" si="10"/>
        <v>76006</v>
      </c>
      <c r="B692" s="76">
        <v>76</v>
      </c>
      <c r="C692" s="76" t="s">
        <v>119</v>
      </c>
      <c r="D692" s="76">
        <v>6</v>
      </c>
      <c r="E692" s="77">
        <v>2480</v>
      </c>
    </row>
    <row r="693" spans="1:5" s="78" customFormat="1" ht="12">
      <c r="A693" s="76">
        <f t="shared" si="10"/>
        <v>76007</v>
      </c>
      <c r="B693" s="76">
        <v>76</v>
      </c>
      <c r="C693" s="76" t="s">
        <v>119</v>
      </c>
      <c r="D693" s="76">
        <v>7</v>
      </c>
      <c r="E693" s="77">
        <v>2480</v>
      </c>
    </row>
    <row r="694" spans="1:5" s="78" customFormat="1" ht="12">
      <c r="A694" s="76">
        <f t="shared" si="10"/>
        <v>76011</v>
      </c>
      <c r="B694" s="76">
        <v>76</v>
      </c>
      <c r="C694" s="76" t="s">
        <v>119</v>
      </c>
      <c r="D694" s="76">
        <v>11</v>
      </c>
      <c r="E694" s="77">
        <v>2480</v>
      </c>
    </row>
    <row r="695" spans="1:5" s="78" customFormat="1" ht="12">
      <c r="A695" s="76">
        <f t="shared" si="10"/>
        <v>76012</v>
      </c>
      <c r="B695" s="76">
        <v>76</v>
      </c>
      <c r="C695" s="76" t="s">
        <v>119</v>
      </c>
      <c r="D695" s="76">
        <v>12</v>
      </c>
      <c r="E695" s="77">
        <v>2480</v>
      </c>
    </row>
    <row r="696" spans="1:5" s="78" customFormat="1" ht="12">
      <c r="A696" s="76">
        <f t="shared" si="10"/>
        <v>76013</v>
      </c>
      <c r="B696" s="76">
        <v>76</v>
      </c>
      <c r="C696" s="76" t="s">
        <v>119</v>
      </c>
      <c r="D696" s="76">
        <v>13</v>
      </c>
      <c r="E696" s="77">
        <v>2822</v>
      </c>
    </row>
    <row r="697" spans="1:5" s="78" customFormat="1" ht="12">
      <c r="A697" s="76">
        <f t="shared" si="10"/>
        <v>76014</v>
      </c>
      <c r="B697" s="76">
        <v>76</v>
      </c>
      <c r="C697" s="76" t="s">
        <v>119</v>
      </c>
      <c r="D697" s="76">
        <v>14</v>
      </c>
      <c r="E697" s="77">
        <v>2565</v>
      </c>
    </row>
    <row r="698" spans="1:5" s="78" customFormat="1" ht="12">
      <c r="A698" s="76">
        <f t="shared" si="10"/>
        <v>77002</v>
      </c>
      <c r="B698" s="76">
        <v>77</v>
      </c>
      <c r="C698" s="76" t="s">
        <v>120</v>
      </c>
      <c r="D698" s="76">
        <v>2</v>
      </c>
      <c r="E698" s="77">
        <v>2810</v>
      </c>
    </row>
    <row r="699" spans="1:5" s="78" customFormat="1" ht="12">
      <c r="A699" s="76">
        <f t="shared" si="10"/>
        <v>77003</v>
      </c>
      <c r="B699" s="76">
        <v>77</v>
      </c>
      <c r="C699" s="76" t="s">
        <v>120</v>
      </c>
      <c r="D699" s="76">
        <v>3</v>
      </c>
      <c r="E699" s="77">
        <v>2435</v>
      </c>
    </row>
    <row r="700" spans="1:5" s="78" customFormat="1" ht="12">
      <c r="A700" s="76">
        <f t="shared" si="10"/>
        <v>77004</v>
      </c>
      <c r="B700" s="76">
        <v>77</v>
      </c>
      <c r="C700" s="76" t="s">
        <v>120</v>
      </c>
      <c r="D700" s="76">
        <v>4</v>
      </c>
      <c r="E700" s="77">
        <v>2435</v>
      </c>
    </row>
    <row r="701" spans="1:5" s="78" customFormat="1" ht="12">
      <c r="A701" s="76">
        <f t="shared" si="10"/>
        <v>77005</v>
      </c>
      <c r="B701" s="76">
        <v>77</v>
      </c>
      <c r="C701" s="76" t="s">
        <v>120</v>
      </c>
      <c r="D701" s="76">
        <v>5</v>
      </c>
      <c r="E701" s="77">
        <v>2623</v>
      </c>
    </row>
    <row r="702" spans="1:5" s="78" customFormat="1" ht="12">
      <c r="A702" s="76">
        <f t="shared" si="10"/>
        <v>77006</v>
      </c>
      <c r="B702" s="76">
        <v>77</v>
      </c>
      <c r="C702" s="76" t="s">
        <v>120</v>
      </c>
      <c r="D702" s="76">
        <v>6</v>
      </c>
      <c r="E702" s="77">
        <v>2810</v>
      </c>
    </row>
    <row r="703" spans="1:5" s="78" customFormat="1" ht="12">
      <c r="A703" s="76">
        <f t="shared" si="10"/>
        <v>77007</v>
      </c>
      <c r="B703" s="76">
        <v>77</v>
      </c>
      <c r="C703" s="76" t="s">
        <v>120</v>
      </c>
      <c r="D703" s="76">
        <v>7</v>
      </c>
      <c r="E703" s="77">
        <v>2623</v>
      </c>
    </row>
    <row r="704" spans="1:5" s="78" customFormat="1" ht="12">
      <c r="A704" s="76">
        <f t="shared" si="10"/>
        <v>77008</v>
      </c>
      <c r="B704" s="76">
        <v>77</v>
      </c>
      <c r="C704" s="76" t="s">
        <v>120</v>
      </c>
      <c r="D704" s="76">
        <v>8</v>
      </c>
      <c r="E704" s="77">
        <v>2623</v>
      </c>
    </row>
    <row r="705" spans="1:5" s="78" customFormat="1" ht="12">
      <c r="A705" s="76">
        <f t="shared" si="10"/>
        <v>77009</v>
      </c>
      <c r="B705" s="76">
        <v>77</v>
      </c>
      <c r="C705" s="76" t="s">
        <v>120</v>
      </c>
      <c r="D705" s="76">
        <v>9</v>
      </c>
      <c r="E705" s="77">
        <v>2810</v>
      </c>
    </row>
    <row r="706" spans="1:5" s="78" customFormat="1" ht="12">
      <c r="A706" s="76">
        <f t="shared" si="10"/>
        <v>77010</v>
      </c>
      <c r="B706" s="76">
        <v>77</v>
      </c>
      <c r="C706" s="76" t="s">
        <v>120</v>
      </c>
      <c r="D706" s="76">
        <v>10</v>
      </c>
      <c r="E706" s="77">
        <v>2435</v>
      </c>
    </row>
    <row r="707" spans="1:5" s="78" customFormat="1" ht="12">
      <c r="A707" s="76">
        <f aca="true" t="shared" si="11" ref="A707:A770">+B707*1000+D707</f>
        <v>77011</v>
      </c>
      <c r="B707" s="76">
        <v>77</v>
      </c>
      <c r="C707" s="76" t="s">
        <v>120</v>
      </c>
      <c r="D707" s="76">
        <v>11</v>
      </c>
      <c r="E707" s="77">
        <v>2435</v>
      </c>
    </row>
    <row r="708" spans="1:5" s="78" customFormat="1" ht="12">
      <c r="A708" s="76">
        <f t="shared" si="11"/>
        <v>77012</v>
      </c>
      <c r="B708" s="76">
        <v>77</v>
      </c>
      <c r="C708" s="76" t="s">
        <v>120</v>
      </c>
      <c r="D708" s="76">
        <v>12</v>
      </c>
      <c r="E708" s="77">
        <v>2623</v>
      </c>
    </row>
    <row r="709" spans="1:5" s="78" customFormat="1" ht="12">
      <c r="A709" s="76">
        <f t="shared" si="11"/>
        <v>77013</v>
      </c>
      <c r="B709" s="76">
        <v>77</v>
      </c>
      <c r="C709" s="76" t="s">
        <v>120</v>
      </c>
      <c r="D709" s="76">
        <v>13</v>
      </c>
      <c r="E709" s="77">
        <v>2716</v>
      </c>
    </row>
    <row r="710" spans="1:5" s="78" customFormat="1" ht="12">
      <c r="A710" s="76">
        <f t="shared" si="11"/>
        <v>77014</v>
      </c>
      <c r="B710" s="76">
        <v>77</v>
      </c>
      <c r="C710" s="76" t="s">
        <v>120</v>
      </c>
      <c r="D710" s="76">
        <v>14</v>
      </c>
      <c r="E710" s="77">
        <v>2623</v>
      </c>
    </row>
    <row r="711" spans="1:5" s="78" customFormat="1" ht="12">
      <c r="A711" s="76">
        <f t="shared" si="11"/>
        <v>77015</v>
      </c>
      <c r="B711" s="76">
        <v>77</v>
      </c>
      <c r="C711" s="76" t="s">
        <v>120</v>
      </c>
      <c r="D711" s="76">
        <v>15</v>
      </c>
      <c r="E711" s="77">
        <v>2810</v>
      </c>
    </row>
    <row r="712" spans="1:5" s="78" customFormat="1" ht="12">
      <c r="A712" s="76">
        <f t="shared" si="11"/>
        <v>78002</v>
      </c>
      <c r="B712" s="76">
        <v>78</v>
      </c>
      <c r="C712" s="76" t="s">
        <v>121</v>
      </c>
      <c r="D712" s="76">
        <v>2</v>
      </c>
      <c r="E712" s="77">
        <v>2354</v>
      </c>
    </row>
    <row r="713" spans="1:5" s="78" customFormat="1" ht="12">
      <c r="A713" s="76">
        <f t="shared" si="11"/>
        <v>78003</v>
      </c>
      <c r="B713" s="76">
        <v>78</v>
      </c>
      <c r="C713" s="76" t="s">
        <v>121</v>
      </c>
      <c r="D713" s="76">
        <v>3</v>
      </c>
      <c r="E713" s="77">
        <v>2219</v>
      </c>
    </row>
    <row r="714" spans="1:5" s="78" customFormat="1" ht="12">
      <c r="A714" s="76">
        <f t="shared" si="11"/>
        <v>78004</v>
      </c>
      <c r="B714" s="76">
        <v>78</v>
      </c>
      <c r="C714" s="76" t="s">
        <v>121</v>
      </c>
      <c r="D714" s="76">
        <v>4</v>
      </c>
      <c r="E714" s="77">
        <v>1950</v>
      </c>
    </row>
    <row r="715" spans="1:5" s="78" customFormat="1" ht="12">
      <c r="A715" s="76">
        <f t="shared" si="11"/>
        <v>78005</v>
      </c>
      <c r="B715" s="76">
        <v>78</v>
      </c>
      <c r="C715" s="76" t="s">
        <v>121</v>
      </c>
      <c r="D715" s="76">
        <v>5</v>
      </c>
      <c r="E715" s="77">
        <v>1950</v>
      </c>
    </row>
    <row r="716" spans="1:5" s="78" customFormat="1" ht="12">
      <c r="A716" s="76">
        <f t="shared" si="11"/>
        <v>78006</v>
      </c>
      <c r="B716" s="76">
        <v>78</v>
      </c>
      <c r="C716" s="76" t="s">
        <v>121</v>
      </c>
      <c r="D716" s="76">
        <v>6</v>
      </c>
      <c r="E716" s="77">
        <v>2354</v>
      </c>
    </row>
    <row r="717" spans="1:5" s="78" customFormat="1" ht="12">
      <c r="A717" s="76">
        <f t="shared" si="11"/>
        <v>78007</v>
      </c>
      <c r="B717" s="76">
        <v>78</v>
      </c>
      <c r="C717" s="76" t="s">
        <v>121</v>
      </c>
      <c r="D717" s="76">
        <v>7</v>
      </c>
      <c r="E717" s="77">
        <v>2219</v>
      </c>
    </row>
    <row r="718" spans="1:5" s="78" customFormat="1" ht="12">
      <c r="A718" s="76">
        <f t="shared" si="11"/>
        <v>78008</v>
      </c>
      <c r="B718" s="76">
        <v>78</v>
      </c>
      <c r="C718" s="76" t="s">
        <v>121</v>
      </c>
      <c r="D718" s="76">
        <v>8</v>
      </c>
      <c r="E718" s="77">
        <v>2219</v>
      </c>
    </row>
    <row r="719" spans="1:5" s="78" customFormat="1" ht="12">
      <c r="A719" s="76">
        <f t="shared" si="11"/>
        <v>78009</v>
      </c>
      <c r="B719" s="76">
        <v>78</v>
      </c>
      <c r="C719" s="76" t="s">
        <v>121</v>
      </c>
      <c r="D719" s="76">
        <v>9</v>
      </c>
      <c r="E719" s="77">
        <v>2219</v>
      </c>
    </row>
    <row r="720" spans="1:5" s="78" customFormat="1" ht="12">
      <c r="A720" s="76">
        <f t="shared" si="11"/>
        <v>78010</v>
      </c>
      <c r="B720" s="76">
        <v>78</v>
      </c>
      <c r="C720" s="76" t="s">
        <v>121</v>
      </c>
      <c r="D720" s="76">
        <v>10</v>
      </c>
      <c r="E720" s="77">
        <v>2017</v>
      </c>
    </row>
    <row r="721" spans="1:5" s="78" customFormat="1" ht="12">
      <c r="A721" s="76">
        <f t="shared" si="11"/>
        <v>78011</v>
      </c>
      <c r="B721" s="76">
        <v>78</v>
      </c>
      <c r="C721" s="76" t="s">
        <v>121</v>
      </c>
      <c r="D721" s="76">
        <v>11</v>
      </c>
      <c r="E721" s="77">
        <v>2017</v>
      </c>
    </row>
    <row r="722" spans="1:5" s="78" customFormat="1" ht="12">
      <c r="A722" s="76">
        <f t="shared" si="11"/>
        <v>78012</v>
      </c>
      <c r="B722" s="76">
        <v>78</v>
      </c>
      <c r="C722" s="76" t="s">
        <v>121</v>
      </c>
      <c r="D722" s="76">
        <v>12</v>
      </c>
      <c r="E722" s="77">
        <v>1950</v>
      </c>
    </row>
    <row r="723" spans="1:5" s="78" customFormat="1" ht="12">
      <c r="A723" s="76">
        <f t="shared" si="11"/>
        <v>78013</v>
      </c>
      <c r="B723" s="76">
        <v>78</v>
      </c>
      <c r="C723" s="76" t="s">
        <v>121</v>
      </c>
      <c r="D723" s="76">
        <v>13</v>
      </c>
      <c r="E723" s="77">
        <v>1950</v>
      </c>
    </row>
    <row r="724" spans="1:5" s="78" customFormat="1" ht="12">
      <c r="A724" s="76">
        <f t="shared" si="11"/>
        <v>78014</v>
      </c>
      <c r="B724" s="76">
        <v>78</v>
      </c>
      <c r="C724" s="76" t="s">
        <v>121</v>
      </c>
      <c r="D724" s="76">
        <v>14</v>
      </c>
      <c r="E724" s="77">
        <v>1950</v>
      </c>
    </row>
    <row r="725" spans="1:5" s="78" customFormat="1" ht="12">
      <c r="A725" s="76">
        <f t="shared" si="11"/>
        <v>78015</v>
      </c>
      <c r="B725" s="76">
        <v>78</v>
      </c>
      <c r="C725" s="76" t="s">
        <v>121</v>
      </c>
      <c r="D725" s="76">
        <v>15</v>
      </c>
      <c r="E725" s="77">
        <v>2017</v>
      </c>
    </row>
    <row r="726" spans="1:5" s="78" customFormat="1" ht="12">
      <c r="A726" s="76">
        <f t="shared" si="11"/>
        <v>78016</v>
      </c>
      <c r="B726" s="76">
        <v>78</v>
      </c>
      <c r="C726" s="76" t="s">
        <v>121</v>
      </c>
      <c r="D726" s="76">
        <v>16</v>
      </c>
      <c r="E726" s="77">
        <v>1950</v>
      </c>
    </row>
    <row r="727" spans="1:5" s="78" customFormat="1" ht="12">
      <c r="A727" s="76">
        <f t="shared" si="11"/>
        <v>78017</v>
      </c>
      <c r="B727" s="76">
        <v>78</v>
      </c>
      <c r="C727" s="76" t="s">
        <v>121</v>
      </c>
      <c r="D727" s="76">
        <v>17</v>
      </c>
      <c r="E727" s="77">
        <v>2017</v>
      </c>
    </row>
    <row r="728" spans="1:5" s="78" customFormat="1" ht="12">
      <c r="A728" s="76">
        <f t="shared" si="11"/>
        <v>78018</v>
      </c>
      <c r="B728" s="76">
        <v>78</v>
      </c>
      <c r="C728" s="76" t="s">
        <v>121</v>
      </c>
      <c r="D728" s="76">
        <v>18</v>
      </c>
      <c r="E728" s="77">
        <v>1950</v>
      </c>
    </row>
    <row r="729" spans="1:5" s="78" customFormat="1" ht="12">
      <c r="A729" s="76">
        <f t="shared" si="11"/>
        <v>78019</v>
      </c>
      <c r="B729" s="76">
        <v>78</v>
      </c>
      <c r="C729" s="76" t="s">
        <v>121</v>
      </c>
      <c r="D729" s="76">
        <v>19</v>
      </c>
      <c r="E729" s="77">
        <v>1950</v>
      </c>
    </row>
    <row r="730" spans="1:5" s="78" customFormat="1" ht="12">
      <c r="A730" s="76">
        <f t="shared" si="11"/>
        <v>78020</v>
      </c>
      <c r="B730" s="76">
        <v>78</v>
      </c>
      <c r="C730" s="76" t="s">
        <v>121</v>
      </c>
      <c r="D730" s="76">
        <v>20</v>
      </c>
      <c r="E730" s="77">
        <v>2017</v>
      </c>
    </row>
    <row r="731" spans="1:5" ht="12.75">
      <c r="A731" s="76">
        <f t="shared" si="11"/>
        <v>79001</v>
      </c>
      <c r="B731" s="73">
        <v>79</v>
      </c>
      <c r="C731" s="73" t="s">
        <v>122</v>
      </c>
      <c r="D731" s="73">
        <v>1</v>
      </c>
      <c r="E731" s="80">
        <v>2036</v>
      </c>
    </row>
    <row r="732" spans="1:5" ht="12.75">
      <c r="A732" s="76">
        <f t="shared" si="11"/>
        <v>79002</v>
      </c>
      <c r="B732" s="73">
        <v>79</v>
      </c>
      <c r="C732" s="73" t="s">
        <v>122</v>
      </c>
      <c r="D732" s="73">
        <v>2</v>
      </c>
      <c r="E732" s="73">
        <v>415</v>
      </c>
    </row>
    <row r="733" spans="1:5" ht="12.75">
      <c r="A733" s="76">
        <f t="shared" si="11"/>
        <v>79003</v>
      </c>
      <c r="B733" s="73">
        <v>79</v>
      </c>
      <c r="C733" s="73" t="s">
        <v>122</v>
      </c>
      <c r="D733" s="73">
        <v>3</v>
      </c>
      <c r="E733" s="73">
        <v>679</v>
      </c>
    </row>
    <row r="734" spans="1:5" ht="12.75">
      <c r="A734" s="76">
        <f t="shared" si="11"/>
        <v>80001</v>
      </c>
      <c r="B734" s="73">
        <v>80</v>
      </c>
      <c r="C734" s="73" t="s">
        <v>123</v>
      </c>
      <c r="D734" s="73">
        <v>1</v>
      </c>
      <c r="E734" s="80">
        <v>2129</v>
      </c>
    </row>
    <row r="735" spans="1:5" ht="12.75">
      <c r="A735" s="76">
        <f t="shared" si="11"/>
        <v>80002</v>
      </c>
      <c r="B735" s="73">
        <v>80</v>
      </c>
      <c r="C735" s="73" t="s">
        <v>123</v>
      </c>
      <c r="D735" s="73">
        <v>2</v>
      </c>
      <c r="E735" s="80">
        <v>2129</v>
      </c>
    </row>
    <row r="736" spans="1:5" ht="12.75">
      <c r="A736" s="76">
        <f t="shared" si="11"/>
        <v>80003</v>
      </c>
      <c r="B736" s="73">
        <v>80</v>
      </c>
      <c r="C736" s="73" t="s">
        <v>123</v>
      </c>
      <c r="D736" s="73">
        <v>3</v>
      </c>
      <c r="E736" s="80">
        <v>2129</v>
      </c>
    </row>
    <row r="737" spans="1:5" ht="12.75">
      <c r="A737" s="76">
        <f t="shared" si="11"/>
        <v>80004</v>
      </c>
      <c r="B737" s="73">
        <v>80</v>
      </c>
      <c r="C737" s="73" t="s">
        <v>123</v>
      </c>
      <c r="D737" s="73">
        <v>4</v>
      </c>
      <c r="E737" s="80">
        <v>2129</v>
      </c>
    </row>
    <row r="738" spans="1:5" ht="12.75">
      <c r="A738" s="76">
        <f t="shared" si="11"/>
        <v>80005</v>
      </c>
      <c r="B738" s="73">
        <v>80</v>
      </c>
      <c r="C738" s="73" t="s">
        <v>123</v>
      </c>
      <c r="D738" s="73">
        <v>5</v>
      </c>
      <c r="E738" s="80">
        <v>2203</v>
      </c>
    </row>
    <row r="739" spans="1:5" ht="12.75">
      <c r="A739" s="76">
        <f t="shared" si="11"/>
        <v>80006</v>
      </c>
      <c r="B739" s="73">
        <v>80</v>
      </c>
      <c r="C739" s="73" t="s">
        <v>123</v>
      </c>
      <c r="D739" s="73">
        <v>6</v>
      </c>
      <c r="E739" s="80">
        <v>2129</v>
      </c>
    </row>
    <row r="740" spans="1:5" ht="12.75">
      <c r="A740" s="76">
        <f t="shared" si="11"/>
        <v>80007</v>
      </c>
      <c r="B740" s="73">
        <v>80</v>
      </c>
      <c r="C740" s="73" t="s">
        <v>123</v>
      </c>
      <c r="D740" s="73">
        <v>7</v>
      </c>
      <c r="E740" s="80">
        <v>1909</v>
      </c>
    </row>
    <row r="741" spans="1:5" ht="12.75">
      <c r="A741" s="76">
        <f t="shared" si="11"/>
        <v>80008</v>
      </c>
      <c r="B741" s="73">
        <v>80</v>
      </c>
      <c r="C741" s="73" t="s">
        <v>123</v>
      </c>
      <c r="D741" s="73">
        <v>8</v>
      </c>
      <c r="E741" s="80">
        <v>2056</v>
      </c>
    </row>
    <row r="742" spans="1:5" ht="12.75">
      <c r="A742" s="76">
        <f t="shared" si="11"/>
        <v>80009</v>
      </c>
      <c r="B742" s="73">
        <v>80</v>
      </c>
      <c r="C742" s="73" t="s">
        <v>123</v>
      </c>
      <c r="D742" s="73">
        <v>9</v>
      </c>
      <c r="E742" s="80">
        <v>2129</v>
      </c>
    </row>
    <row r="743" spans="1:5" ht="12.75">
      <c r="A743" s="76">
        <f t="shared" si="11"/>
        <v>80010</v>
      </c>
      <c r="B743" s="73">
        <v>80</v>
      </c>
      <c r="C743" s="73" t="s">
        <v>123</v>
      </c>
      <c r="D743" s="73">
        <v>10</v>
      </c>
      <c r="E743" s="80">
        <v>2056</v>
      </c>
    </row>
    <row r="744" spans="1:5" ht="12.75">
      <c r="A744" s="76">
        <f t="shared" si="11"/>
        <v>80011</v>
      </c>
      <c r="B744" s="73">
        <v>80</v>
      </c>
      <c r="C744" s="73" t="s">
        <v>123</v>
      </c>
      <c r="D744" s="73">
        <v>11</v>
      </c>
      <c r="E744" s="80">
        <v>2129</v>
      </c>
    </row>
    <row r="745" spans="1:5" ht="12.75">
      <c r="A745" s="76">
        <f t="shared" si="11"/>
        <v>80012</v>
      </c>
      <c r="B745" s="73">
        <v>80</v>
      </c>
      <c r="C745" s="73" t="s">
        <v>123</v>
      </c>
      <c r="D745" s="73">
        <v>12</v>
      </c>
      <c r="E745" s="80">
        <v>2129</v>
      </c>
    </row>
    <row r="746" spans="1:5" ht="12.75">
      <c r="A746" s="76">
        <f t="shared" si="11"/>
        <v>80013</v>
      </c>
      <c r="B746" s="73">
        <v>80</v>
      </c>
      <c r="C746" s="73" t="s">
        <v>123</v>
      </c>
      <c r="D746" s="73">
        <v>13</v>
      </c>
      <c r="E746" s="80">
        <v>2056</v>
      </c>
    </row>
    <row r="747" spans="1:5" ht="12.75">
      <c r="A747" s="76">
        <f t="shared" si="11"/>
        <v>80014</v>
      </c>
      <c r="B747" s="73">
        <v>80</v>
      </c>
      <c r="C747" s="73" t="s">
        <v>123</v>
      </c>
      <c r="D747" s="73">
        <v>14</v>
      </c>
      <c r="E747" s="80">
        <v>2129</v>
      </c>
    </row>
    <row r="748" spans="1:5" ht="12.75">
      <c r="A748" s="76">
        <f t="shared" si="11"/>
        <v>80015</v>
      </c>
      <c r="B748" s="73">
        <v>80</v>
      </c>
      <c r="C748" s="73" t="s">
        <v>123</v>
      </c>
      <c r="D748" s="73">
        <v>15</v>
      </c>
      <c r="E748" s="80">
        <v>2129</v>
      </c>
    </row>
    <row r="749" spans="1:5" ht="12.75">
      <c r="A749" s="76">
        <f t="shared" si="11"/>
        <v>80016</v>
      </c>
      <c r="B749" s="73">
        <v>80</v>
      </c>
      <c r="C749" s="73" t="s">
        <v>123</v>
      </c>
      <c r="D749" s="73">
        <v>16</v>
      </c>
      <c r="E749" s="80">
        <v>2129</v>
      </c>
    </row>
    <row r="750" spans="1:5" ht="12.75">
      <c r="A750" s="76">
        <f t="shared" si="11"/>
        <v>80017</v>
      </c>
      <c r="B750" s="73">
        <v>80</v>
      </c>
      <c r="C750" s="73" t="s">
        <v>123</v>
      </c>
      <c r="D750" s="73">
        <v>17</v>
      </c>
      <c r="E750" s="80">
        <v>2056</v>
      </c>
    </row>
    <row r="751" spans="1:5" ht="12.75">
      <c r="A751" s="76">
        <f t="shared" si="11"/>
        <v>80018</v>
      </c>
      <c r="B751" s="73">
        <v>80</v>
      </c>
      <c r="C751" s="73" t="s">
        <v>123</v>
      </c>
      <c r="D751" s="73">
        <v>18</v>
      </c>
      <c r="E751" s="80">
        <v>2129</v>
      </c>
    </row>
    <row r="752" spans="1:5" ht="12.75">
      <c r="A752" s="76">
        <f t="shared" si="11"/>
        <v>80019</v>
      </c>
      <c r="B752" s="73">
        <v>80</v>
      </c>
      <c r="C752" s="73" t="s">
        <v>123</v>
      </c>
      <c r="D752" s="73">
        <v>19</v>
      </c>
      <c r="E752" s="80">
        <v>2056</v>
      </c>
    </row>
    <row r="753" spans="1:5" ht="12.75">
      <c r="A753" s="76">
        <f t="shared" si="11"/>
        <v>81001</v>
      </c>
      <c r="B753" s="73">
        <v>81</v>
      </c>
      <c r="C753" s="73" t="s">
        <v>124</v>
      </c>
      <c r="D753" s="73">
        <v>1</v>
      </c>
      <c r="E753" s="80">
        <v>1694</v>
      </c>
    </row>
    <row r="754" spans="1:5" ht="12.75">
      <c r="A754" s="76">
        <f t="shared" si="11"/>
        <v>81002</v>
      </c>
      <c r="B754" s="73">
        <v>81</v>
      </c>
      <c r="C754" s="73" t="s">
        <v>124</v>
      </c>
      <c r="D754" s="73">
        <v>2</v>
      </c>
      <c r="E754" s="80">
        <v>1694</v>
      </c>
    </row>
    <row r="755" spans="1:5" ht="12.75">
      <c r="A755" s="76">
        <f t="shared" si="11"/>
        <v>81003</v>
      </c>
      <c r="B755" s="73">
        <v>81</v>
      </c>
      <c r="C755" s="73" t="s">
        <v>124</v>
      </c>
      <c r="D755" s="73">
        <v>3</v>
      </c>
      <c r="E755" s="80">
        <v>1694</v>
      </c>
    </row>
    <row r="756" spans="1:5" ht="12.75">
      <c r="A756" s="76">
        <f t="shared" si="11"/>
        <v>81004</v>
      </c>
      <c r="B756" s="73">
        <v>81</v>
      </c>
      <c r="C756" s="73" t="s">
        <v>124</v>
      </c>
      <c r="D756" s="73">
        <v>4</v>
      </c>
      <c r="E756" s="80">
        <v>1694</v>
      </c>
    </row>
    <row r="757" spans="1:5" ht="12.75">
      <c r="A757" s="76">
        <f t="shared" si="11"/>
        <v>81005</v>
      </c>
      <c r="B757" s="73">
        <v>81</v>
      </c>
      <c r="C757" s="73" t="s">
        <v>124</v>
      </c>
      <c r="D757" s="73">
        <v>5</v>
      </c>
      <c r="E757" s="80">
        <v>1694</v>
      </c>
    </row>
    <row r="758" spans="1:5" ht="12.75">
      <c r="A758" s="76">
        <f t="shared" si="11"/>
        <v>82001</v>
      </c>
      <c r="B758" s="73">
        <v>82</v>
      </c>
      <c r="C758" s="73" t="s">
        <v>125</v>
      </c>
      <c r="D758" s="73">
        <v>1</v>
      </c>
      <c r="E758" s="80">
        <v>4586</v>
      </c>
    </row>
    <row r="759" spans="1:5" ht="12.75">
      <c r="A759" s="76">
        <f t="shared" si="11"/>
        <v>82002</v>
      </c>
      <c r="B759" s="73">
        <v>82</v>
      </c>
      <c r="C759" s="73" t="s">
        <v>125</v>
      </c>
      <c r="D759" s="73">
        <v>2</v>
      </c>
      <c r="E759" s="80">
        <v>4586</v>
      </c>
    </row>
    <row r="760" spans="1:5" ht="12.75">
      <c r="A760" s="76">
        <f t="shared" si="11"/>
        <v>82003</v>
      </c>
      <c r="B760" s="73">
        <v>82</v>
      </c>
      <c r="C760" s="73" t="s">
        <v>125</v>
      </c>
      <c r="D760" s="73">
        <v>3</v>
      </c>
      <c r="E760" s="80">
        <v>4586</v>
      </c>
    </row>
    <row r="761" spans="1:5" ht="12.75">
      <c r="A761" s="76">
        <f t="shared" si="11"/>
        <v>82004</v>
      </c>
      <c r="B761" s="73">
        <v>82</v>
      </c>
      <c r="C761" s="73" t="s">
        <v>125</v>
      </c>
      <c r="D761" s="73">
        <v>4</v>
      </c>
      <c r="E761" s="80">
        <v>4586</v>
      </c>
    </row>
    <row r="762" spans="1:5" ht="12.75">
      <c r="A762" s="76">
        <f t="shared" si="11"/>
        <v>82005</v>
      </c>
      <c r="B762" s="73">
        <v>82</v>
      </c>
      <c r="C762" s="73" t="s">
        <v>125</v>
      </c>
      <c r="D762" s="73">
        <v>5</v>
      </c>
      <c r="E762" s="80">
        <v>4586</v>
      </c>
    </row>
    <row r="763" spans="1:5" ht="12.75">
      <c r="A763" s="76">
        <f t="shared" si="11"/>
        <v>82006</v>
      </c>
      <c r="B763" s="73">
        <v>82</v>
      </c>
      <c r="C763" s="73" t="s">
        <v>125</v>
      </c>
      <c r="D763" s="73">
        <v>6</v>
      </c>
      <c r="E763" s="80">
        <v>4586</v>
      </c>
    </row>
    <row r="764" spans="1:5" ht="12.75">
      <c r="A764" s="76">
        <f t="shared" si="11"/>
        <v>82007</v>
      </c>
      <c r="B764" s="73">
        <v>82</v>
      </c>
      <c r="C764" s="73" t="s">
        <v>125</v>
      </c>
      <c r="D764" s="73">
        <v>7</v>
      </c>
      <c r="E764" s="80">
        <v>4686</v>
      </c>
    </row>
    <row r="765" spans="1:5" ht="12.75">
      <c r="A765" s="76">
        <f t="shared" si="11"/>
        <v>82008</v>
      </c>
      <c r="B765" s="73">
        <v>82</v>
      </c>
      <c r="C765" s="73" t="s">
        <v>125</v>
      </c>
      <c r="D765" s="73">
        <v>8</v>
      </c>
      <c r="E765" s="80">
        <v>4586</v>
      </c>
    </row>
    <row r="766" spans="1:5" ht="12.75">
      <c r="A766" s="76">
        <f t="shared" si="11"/>
        <v>82009</v>
      </c>
      <c r="B766" s="73">
        <v>82</v>
      </c>
      <c r="C766" s="73" t="s">
        <v>125</v>
      </c>
      <c r="D766" s="73">
        <v>9</v>
      </c>
      <c r="E766" s="80">
        <v>4586</v>
      </c>
    </row>
    <row r="767" spans="1:5" ht="12.75">
      <c r="A767" s="76">
        <f t="shared" si="11"/>
        <v>82010</v>
      </c>
      <c r="B767" s="73">
        <v>82</v>
      </c>
      <c r="C767" s="73" t="s">
        <v>125</v>
      </c>
      <c r="D767" s="73">
        <v>10</v>
      </c>
      <c r="E767" s="80">
        <v>4459</v>
      </c>
    </row>
    <row r="768" spans="1:5" ht="12.75">
      <c r="A768" s="76">
        <f t="shared" si="11"/>
        <v>82011</v>
      </c>
      <c r="B768" s="73">
        <v>82</v>
      </c>
      <c r="C768" s="73" t="s">
        <v>125</v>
      </c>
      <c r="D768" s="73">
        <v>11</v>
      </c>
      <c r="E768" s="80">
        <v>4586</v>
      </c>
    </row>
    <row r="769" spans="1:5" ht="12.75">
      <c r="A769" s="76">
        <f t="shared" si="11"/>
        <v>82012</v>
      </c>
      <c r="B769" s="73">
        <v>82</v>
      </c>
      <c r="C769" s="73" t="s">
        <v>125</v>
      </c>
      <c r="D769" s="73">
        <v>12</v>
      </c>
      <c r="E769" s="80">
        <v>4586</v>
      </c>
    </row>
    <row r="770" spans="1:5" ht="12.75">
      <c r="A770" s="76">
        <f t="shared" si="11"/>
        <v>82013</v>
      </c>
      <c r="B770" s="73">
        <v>82</v>
      </c>
      <c r="C770" s="73" t="s">
        <v>125</v>
      </c>
      <c r="D770" s="73">
        <v>13</v>
      </c>
      <c r="E770" s="80">
        <v>4586</v>
      </c>
    </row>
    <row r="771" spans="1:5" ht="12.75">
      <c r="A771" s="76">
        <f aca="true" t="shared" si="12" ref="A771:A834">+B771*1000+D771</f>
        <v>82014</v>
      </c>
      <c r="B771" s="73">
        <v>82</v>
      </c>
      <c r="C771" s="73" t="s">
        <v>125</v>
      </c>
      <c r="D771" s="73">
        <v>14</v>
      </c>
      <c r="E771" s="80">
        <v>4586</v>
      </c>
    </row>
    <row r="772" spans="1:5" ht="12.75">
      <c r="A772" s="76">
        <f t="shared" si="12"/>
        <v>82015</v>
      </c>
      <c r="B772" s="73">
        <v>82</v>
      </c>
      <c r="C772" s="73" t="s">
        <v>125</v>
      </c>
      <c r="D772" s="73">
        <v>15</v>
      </c>
      <c r="E772" s="80">
        <v>4586</v>
      </c>
    </row>
    <row r="773" spans="1:5" ht="12.75">
      <c r="A773" s="76">
        <f t="shared" si="12"/>
        <v>82016</v>
      </c>
      <c r="B773" s="73">
        <v>82</v>
      </c>
      <c r="C773" s="73" t="s">
        <v>125</v>
      </c>
      <c r="D773" s="73">
        <v>16</v>
      </c>
      <c r="E773" s="80">
        <v>4586</v>
      </c>
    </row>
    <row r="774" spans="1:5" ht="12.75">
      <c r="A774" s="76">
        <f t="shared" si="12"/>
        <v>82017</v>
      </c>
      <c r="B774" s="73">
        <v>82</v>
      </c>
      <c r="C774" s="73" t="s">
        <v>125</v>
      </c>
      <c r="D774" s="73">
        <v>17</v>
      </c>
      <c r="E774" s="80">
        <v>4586</v>
      </c>
    </row>
    <row r="775" spans="1:5" ht="12.75">
      <c r="A775" s="76">
        <f t="shared" si="12"/>
        <v>82018</v>
      </c>
      <c r="B775" s="73">
        <v>82</v>
      </c>
      <c r="C775" s="73" t="s">
        <v>125</v>
      </c>
      <c r="D775" s="73">
        <v>18</v>
      </c>
      <c r="E775" s="80">
        <v>4459</v>
      </c>
    </row>
    <row r="776" spans="1:5" ht="12.75">
      <c r="A776" s="76">
        <f t="shared" si="12"/>
        <v>82019</v>
      </c>
      <c r="B776" s="73">
        <v>82</v>
      </c>
      <c r="C776" s="73" t="s">
        <v>125</v>
      </c>
      <c r="D776" s="73">
        <v>19</v>
      </c>
      <c r="E776" s="80">
        <v>4459</v>
      </c>
    </row>
    <row r="777" spans="1:5" ht="12.75">
      <c r="A777" s="76">
        <f t="shared" si="12"/>
        <v>82020</v>
      </c>
      <c r="B777" s="73">
        <v>82</v>
      </c>
      <c r="C777" s="73" t="s">
        <v>125</v>
      </c>
      <c r="D777" s="73">
        <v>20</v>
      </c>
      <c r="E777" s="80">
        <v>4459</v>
      </c>
    </row>
    <row r="778" spans="1:5" ht="12.75">
      <c r="A778" s="76">
        <f t="shared" si="12"/>
        <v>82021</v>
      </c>
      <c r="B778" s="73">
        <v>82</v>
      </c>
      <c r="C778" s="73" t="s">
        <v>125</v>
      </c>
      <c r="D778" s="73">
        <v>21</v>
      </c>
      <c r="E778" s="80">
        <v>4586</v>
      </c>
    </row>
    <row r="779" spans="1:5" ht="12.75">
      <c r="A779" s="76">
        <f t="shared" si="12"/>
        <v>82022</v>
      </c>
      <c r="B779" s="73">
        <v>82</v>
      </c>
      <c r="C779" s="73" t="s">
        <v>125</v>
      </c>
      <c r="D779" s="73">
        <v>22</v>
      </c>
      <c r="E779" s="80">
        <v>4586</v>
      </c>
    </row>
    <row r="780" spans="1:5" ht="12.75">
      <c r="A780" s="76">
        <f t="shared" si="12"/>
        <v>82023</v>
      </c>
      <c r="B780" s="73">
        <v>82</v>
      </c>
      <c r="C780" s="73" t="s">
        <v>125</v>
      </c>
      <c r="D780" s="73">
        <v>23</v>
      </c>
      <c r="E780" s="80">
        <v>4586</v>
      </c>
    </row>
    <row r="781" spans="1:5" ht="12.75">
      <c r="A781" s="76">
        <f t="shared" si="12"/>
        <v>82024</v>
      </c>
      <c r="B781" s="73">
        <v>82</v>
      </c>
      <c r="C781" s="73" t="s">
        <v>125</v>
      </c>
      <c r="D781" s="73">
        <v>24</v>
      </c>
      <c r="E781" s="80">
        <v>4586</v>
      </c>
    </row>
    <row r="782" spans="1:5" ht="12.75">
      <c r="A782" s="76">
        <f t="shared" si="12"/>
        <v>83002</v>
      </c>
      <c r="B782" s="73">
        <v>83</v>
      </c>
      <c r="C782" s="73" t="s">
        <v>126</v>
      </c>
      <c r="D782" s="73">
        <v>2</v>
      </c>
      <c r="E782" s="80">
        <v>1588</v>
      </c>
    </row>
    <row r="783" spans="1:5" ht="12.75">
      <c r="A783" s="76">
        <f t="shared" si="12"/>
        <v>83003</v>
      </c>
      <c r="B783" s="73">
        <v>83</v>
      </c>
      <c r="C783" s="73" t="s">
        <v>126</v>
      </c>
      <c r="D783" s="73">
        <v>3</v>
      </c>
      <c r="E783" s="80">
        <v>1475</v>
      </c>
    </row>
    <row r="784" spans="1:5" ht="12.75">
      <c r="A784" s="76">
        <f t="shared" si="12"/>
        <v>83004</v>
      </c>
      <c r="B784" s="73">
        <v>83</v>
      </c>
      <c r="C784" s="73" t="s">
        <v>126</v>
      </c>
      <c r="D784" s="73">
        <v>4</v>
      </c>
      <c r="E784" s="80">
        <v>1475</v>
      </c>
    </row>
    <row r="785" spans="1:5" ht="12.75">
      <c r="A785" s="76">
        <f t="shared" si="12"/>
        <v>83005</v>
      </c>
      <c r="B785" s="73">
        <v>83</v>
      </c>
      <c r="C785" s="73" t="s">
        <v>126</v>
      </c>
      <c r="D785" s="73">
        <v>5</v>
      </c>
      <c r="E785" s="80">
        <v>1475</v>
      </c>
    </row>
    <row r="786" spans="1:5" ht="12.75">
      <c r="A786" s="76">
        <f t="shared" si="12"/>
        <v>83006</v>
      </c>
      <c r="B786" s="73">
        <v>83</v>
      </c>
      <c r="C786" s="73" t="s">
        <v>126</v>
      </c>
      <c r="D786" s="73">
        <v>6</v>
      </c>
      <c r="E786" s="80">
        <v>1588</v>
      </c>
    </row>
    <row r="787" spans="1:5" ht="12.75">
      <c r="A787" s="76">
        <f t="shared" si="12"/>
        <v>83007</v>
      </c>
      <c r="B787" s="73">
        <v>83</v>
      </c>
      <c r="C787" s="73" t="s">
        <v>126</v>
      </c>
      <c r="D787" s="73">
        <v>7</v>
      </c>
      <c r="E787" s="80">
        <v>1475</v>
      </c>
    </row>
    <row r="788" spans="1:5" ht="12.75">
      <c r="A788" s="76">
        <f t="shared" si="12"/>
        <v>84001</v>
      </c>
      <c r="B788" s="73">
        <v>84</v>
      </c>
      <c r="C788" s="73" t="s">
        <v>127</v>
      </c>
      <c r="D788" s="73">
        <v>1</v>
      </c>
      <c r="E788" s="80">
        <v>4283</v>
      </c>
    </row>
    <row r="789" spans="1:5" ht="12.75">
      <c r="A789" s="76">
        <f t="shared" si="12"/>
        <v>84002</v>
      </c>
      <c r="B789" s="73">
        <v>84</v>
      </c>
      <c r="C789" s="73" t="s">
        <v>127</v>
      </c>
      <c r="D789" s="73">
        <v>2</v>
      </c>
      <c r="E789" s="80">
        <v>4283</v>
      </c>
    </row>
    <row r="790" spans="1:5" ht="12.75">
      <c r="A790" s="76">
        <f t="shared" si="12"/>
        <v>84003</v>
      </c>
      <c r="B790" s="73">
        <v>84</v>
      </c>
      <c r="C790" s="73" t="s">
        <v>127</v>
      </c>
      <c r="D790" s="73">
        <v>3</v>
      </c>
      <c r="E790" s="80">
        <v>4283</v>
      </c>
    </row>
    <row r="791" spans="1:5" ht="12.75">
      <c r="A791" s="76">
        <f t="shared" si="12"/>
        <v>84004</v>
      </c>
      <c r="B791" s="73">
        <v>84</v>
      </c>
      <c r="C791" s="73" t="s">
        <v>127</v>
      </c>
      <c r="D791" s="73">
        <v>4</v>
      </c>
      <c r="E791" s="80">
        <v>4283</v>
      </c>
    </row>
    <row r="792" spans="1:5" ht="12.75">
      <c r="A792" s="76">
        <f t="shared" si="12"/>
        <v>84005</v>
      </c>
      <c r="B792" s="73">
        <v>84</v>
      </c>
      <c r="C792" s="73" t="s">
        <v>127</v>
      </c>
      <c r="D792" s="73">
        <v>5</v>
      </c>
      <c r="E792" s="80">
        <v>4283</v>
      </c>
    </row>
    <row r="793" spans="1:5" ht="12.75">
      <c r="A793" s="76">
        <f t="shared" si="12"/>
        <v>84006</v>
      </c>
      <c r="B793" s="73">
        <v>84</v>
      </c>
      <c r="C793" s="73" t="s">
        <v>127</v>
      </c>
      <c r="D793" s="73">
        <v>6</v>
      </c>
      <c r="E793" s="80">
        <v>4283</v>
      </c>
    </row>
    <row r="794" spans="1:5" ht="12.75">
      <c r="A794" s="76">
        <f t="shared" si="12"/>
        <v>84007</v>
      </c>
      <c r="B794" s="73">
        <v>84</v>
      </c>
      <c r="C794" s="73" t="s">
        <v>127</v>
      </c>
      <c r="D794" s="73">
        <v>7</v>
      </c>
      <c r="E794" s="80">
        <v>4283</v>
      </c>
    </row>
    <row r="795" spans="1:5" ht="12.75">
      <c r="A795" s="76">
        <f t="shared" si="12"/>
        <v>84008</v>
      </c>
      <c r="B795" s="73">
        <v>84</v>
      </c>
      <c r="C795" s="73" t="s">
        <v>127</v>
      </c>
      <c r="D795" s="73">
        <v>8</v>
      </c>
      <c r="E795" s="80">
        <v>4283</v>
      </c>
    </row>
    <row r="796" spans="1:5" ht="12.75">
      <c r="A796" s="76">
        <f t="shared" si="12"/>
        <v>84009</v>
      </c>
      <c r="B796" s="73">
        <v>84</v>
      </c>
      <c r="C796" s="73" t="s">
        <v>127</v>
      </c>
      <c r="D796" s="73">
        <v>9</v>
      </c>
      <c r="E796" s="80">
        <v>4283</v>
      </c>
    </row>
    <row r="797" spans="1:5" ht="12.75">
      <c r="A797" s="76">
        <f t="shared" si="12"/>
        <v>84010</v>
      </c>
      <c r="B797" s="73">
        <v>84</v>
      </c>
      <c r="C797" s="73" t="s">
        <v>127</v>
      </c>
      <c r="D797" s="73">
        <v>10</v>
      </c>
      <c r="E797" s="80">
        <v>4283</v>
      </c>
    </row>
    <row r="798" spans="1:5" ht="12.75">
      <c r="A798" s="76">
        <f t="shared" si="12"/>
        <v>84011</v>
      </c>
      <c r="B798" s="73">
        <v>84</v>
      </c>
      <c r="C798" s="73" t="s">
        <v>127</v>
      </c>
      <c r="D798" s="73">
        <v>11</v>
      </c>
      <c r="E798" s="80">
        <v>4283</v>
      </c>
    </row>
    <row r="799" spans="1:5" ht="12.75">
      <c r="A799" s="76">
        <f t="shared" si="12"/>
        <v>85001</v>
      </c>
      <c r="B799" s="73">
        <v>85</v>
      </c>
      <c r="C799" s="73" t="s">
        <v>128</v>
      </c>
      <c r="D799" s="73">
        <v>1</v>
      </c>
      <c r="E799" s="80">
        <v>1001</v>
      </c>
    </row>
    <row r="800" spans="1:5" ht="12.75">
      <c r="A800" s="76">
        <f t="shared" si="12"/>
        <v>85002</v>
      </c>
      <c r="B800" s="73">
        <v>85</v>
      </c>
      <c r="C800" s="73" t="s">
        <v>128</v>
      </c>
      <c r="D800" s="73">
        <v>2</v>
      </c>
      <c r="E800" s="80">
        <v>1001</v>
      </c>
    </row>
    <row r="801" spans="1:5" ht="12.75">
      <c r="A801" s="76">
        <f t="shared" si="12"/>
        <v>85003</v>
      </c>
      <c r="B801" s="73">
        <v>85</v>
      </c>
      <c r="C801" s="73" t="s">
        <v>128</v>
      </c>
      <c r="D801" s="73">
        <v>3</v>
      </c>
      <c r="E801" s="80">
        <v>1001</v>
      </c>
    </row>
    <row r="802" spans="1:5" ht="12.75">
      <c r="A802" s="76">
        <f t="shared" si="12"/>
        <v>85004</v>
      </c>
      <c r="B802" s="73">
        <v>85</v>
      </c>
      <c r="C802" s="73" t="s">
        <v>128</v>
      </c>
      <c r="D802" s="73">
        <v>4</v>
      </c>
      <c r="E802" s="73">
        <v>910</v>
      </c>
    </row>
    <row r="803" spans="1:5" ht="12.75">
      <c r="A803" s="76">
        <f t="shared" si="12"/>
        <v>85005</v>
      </c>
      <c r="B803" s="73">
        <v>85</v>
      </c>
      <c r="C803" s="73" t="s">
        <v>128</v>
      </c>
      <c r="D803" s="73">
        <v>5</v>
      </c>
      <c r="E803" s="73">
        <v>880</v>
      </c>
    </row>
    <row r="804" spans="1:5" ht="12.75">
      <c r="A804" s="76">
        <f t="shared" si="12"/>
        <v>85006</v>
      </c>
      <c r="B804" s="73">
        <v>85</v>
      </c>
      <c r="C804" s="73" t="s">
        <v>128</v>
      </c>
      <c r="D804" s="73">
        <v>6</v>
      </c>
      <c r="E804" s="73">
        <v>910</v>
      </c>
    </row>
    <row r="805" spans="1:5" ht="12.75">
      <c r="A805" s="76">
        <f t="shared" si="12"/>
        <v>85007</v>
      </c>
      <c r="B805" s="73">
        <v>85</v>
      </c>
      <c r="C805" s="73" t="s">
        <v>128</v>
      </c>
      <c r="D805" s="73">
        <v>7</v>
      </c>
      <c r="E805" s="73">
        <v>880</v>
      </c>
    </row>
    <row r="806" spans="1:5" ht="12.75">
      <c r="A806" s="76">
        <f t="shared" si="12"/>
        <v>85008</v>
      </c>
      <c r="B806" s="73">
        <v>85</v>
      </c>
      <c r="C806" s="73" t="s">
        <v>128</v>
      </c>
      <c r="D806" s="73">
        <v>8</v>
      </c>
      <c r="E806" s="73">
        <v>880</v>
      </c>
    </row>
    <row r="807" spans="1:5" ht="12.75">
      <c r="A807" s="76">
        <f t="shared" si="12"/>
        <v>85009</v>
      </c>
      <c r="B807" s="73">
        <v>85</v>
      </c>
      <c r="C807" s="73" t="s">
        <v>128</v>
      </c>
      <c r="D807" s="73">
        <v>9</v>
      </c>
      <c r="E807" s="73">
        <v>667</v>
      </c>
    </row>
    <row r="808" spans="1:5" ht="12.75">
      <c r="A808" s="76">
        <f t="shared" si="12"/>
        <v>85010</v>
      </c>
      <c r="B808" s="73">
        <v>85</v>
      </c>
      <c r="C808" s="73" t="s">
        <v>128</v>
      </c>
      <c r="D808" s="73">
        <v>10</v>
      </c>
      <c r="E808" s="73">
        <v>667</v>
      </c>
    </row>
    <row r="809" spans="1:5" ht="12.75">
      <c r="A809" s="76">
        <f t="shared" si="12"/>
        <v>85011</v>
      </c>
      <c r="B809" s="73">
        <v>85</v>
      </c>
      <c r="C809" s="73" t="s">
        <v>128</v>
      </c>
      <c r="D809" s="73">
        <v>11</v>
      </c>
      <c r="E809" s="73">
        <v>880</v>
      </c>
    </row>
    <row r="810" spans="1:5" ht="12.75">
      <c r="A810" s="76">
        <f t="shared" si="12"/>
        <v>85012</v>
      </c>
      <c r="B810" s="73">
        <v>85</v>
      </c>
      <c r="C810" s="73" t="s">
        <v>128</v>
      </c>
      <c r="D810" s="73">
        <v>12</v>
      </c>
      <c r="E810" s="80">
        <v>1001</v>
      </c>
    </row>
    <row r="811" spans="1:5" ht="12.75">
      <c r="A811" s="76">
        <f t="shared" si="12"/>
        <v>86001</v>
      </c>
      <c r="B811" s="73">
        <v>86</v>
      </c>
      <c r="C811" s="73" t="s">
        <v>129</v>
      </c>
      <c r="D811" s="73">
        <v>1</v>
      </c>
      <c r="E811" s="80">
        <v>10977</v>
      </c>
    </row>
    <row r="812" spans="1:5" ht="12.75">
      <c r="A812" s="76">
        <f t="shared" si="12"/>
        <v>86002</v>
      </c>
      <c r="B812" s="73">
        <v>86</v>
      </c>
      <c r="C812" s="73" t="s">
        <v>129</v>
      </c>
      <c r="D812" s="73">
        <v>2</v>
      </c>
      <c r="E812" s="80">
        <v>10611</v>
      </c>
    </row>
    <row r="813" spans="1:5" ht="12.75">
      <c r="A813" s="76">
        <f t="shared" si="12"/>
        <v>86003</v>
      </c>
      <c r="B813" s="73">
        <v>86</v>
      </c>
      <c r="C813" s="73" t="s">
        <v>129</v>
      </c>
      <c r="D813" s="73">
        <v>3</v>
      </c>
      <c r="E813" s="80">
        <v>10977</v>
      </c>
    </row>
    <row r="814" spans="1:5" ht="12.75">
      <c r="A814" s="76">
        <f t="shared" si="12"/>
        <v>86004</v>
      </c>
      <c r="B814" s="73">
        <v>86</v>
      </c>
      <c r="C814" s="73" t="s">
        <v>129</v>
      </c>
      <c r="D814" s="73">
        <v>4</v>
      </c>
      <c r="E814" s="80">
        <v>10977</v>
      </c>
    </row>
    <row r="815" spans="1:5" ht="12.75">
      <c r="A815" s="76">
        <f t="shared" si="12"/>
        <v>86005</v>
      </c>
      <c r="B815" s="73">
        <v>86</v>
      </c>
      <c r="C815" s="73" t="s">
        <v>129</v>
      </c>
      <c r="D815" s="73">
        <v>5</v>
      </c>
      <c r="E815" s="80">
        <v>10977</v>
      </c>
    </row>
    <row r="816" spans="1:5" ht="12.75">
      <c r="A816" s="76">
        <f t="shared" si="12"/>
        <v>86006</v>
      </c>
      <c r="B816" s="73">
        <v>86</v>
      </c>
      <c r="C816" s="73" t="s">
        <v>129</v>
      </c>
      <c r="D816" s="73">
        <v>6</v>
      </c>
      <c r="E816" s="80">
        <v>10611</v>
      </c>
    </row>
    <row r="817" spans="1:5" ht="12.75">
      <c r="A817" s="76">
        <f t="shared" si="12"/>
        <v>86007</v>
      </c>
      <c r="B817" s="73">
        <v>86</v>
      </c>
      <c r="C817" s="73" t="s">
        <v>129</v>
      </c>
      <c r="D817" s="73">
        <v>7</v>
      </c>
      <c r="E817" s="80">
        <v>10611</v>
      </c>
    </row>
    <row r="818" spans="1:5" ht="12.75">
      <c r="A818" s="76">
        <f t="shared" si="12"/>
        <v>86008</v>
      </c>
      <c r="B818" s="73">
        <v>86</v>
      </c>
      <c r="C818" s="73" t="s">
        <v>129</v>
      </c>
      <c r="D818" s="73">
        <v>8</v>
      </c>
      <c r="E818" s="80">
        <v>10977</v>
      </c>
    </row>
    <row r="819" spans="1:5" ht="12.75">
      <c r="A819" s="76">
        <f t="shared" si="12"/>
        <v>87002</v>
      </c>
      <c r="B819" s="73">
        <v>87</v>
      </c>
      <c r="C819" s="73" t="s">
        <v>130</v>
      </c>
      <c r="D819" s="73">
        <v>2</v>
      </c>
      <c r="E819" s="80">
        <v>3857</v>
      </c>
    </row>
    <row r="820" spans="1:5" ht="12.75">
      <c r="A820" s="76">
        <f t="shared" si="12"/>
        <v>87004</v>
      </c>
      <c r="B820" s="73">
        <v>87</v>
      </c>
      <c r="C820" s="73" t="s">
        <v>130</v>
      </c>
      <c r="D820" s="73">
        <v>4</v>
      </c>
      <c r="E820" s="80">
        <v>3857</v>
      </c>
    </row>
    <row r="821" spans="1:5" ht="12.75">
      <c r="A821" s="76">
        <f t="shared" si="12"/>
        <v>87005</v>
      </c>
      <c r="B821" s="73">
        <v>87</v>
      </c>
      <c r="C821" s="73" t="s">
        <v>130</v>
      </c>
      <c r="D821" s="73">
        <v>5</v>
      </c>
      <c r="E821" s="80">
        <v>3857</v>
      </c>
    </row>
    <row r="822" spans="1:5" ht="12.75">
      <c r="A822" s="76">
        <f t="shared" si="12"/>
        <v>87006</v>
      </c>
      <c r="B822" s="73">
        <v>87</v>
      </c>
      <c r="C822" s="73" t="s">
        <v>130</v>
      </c>
      <c r="D822" s="73">
        <v>6</v>
      </c>
      <c r="E822" s="80">
        <v>3857</v>
      </c>
    </row>
    <row r="823" spans="1:5" ht="12.75">
      <c r="A823" s="76">
        <f t="shared" si="12"/>
        <v>87007</v>
      </c>
      <c r="B823" s="73">
        <v>87</v>
      </c>
      <c r="C823" s="73" t="s">
        <v>130</v>
      </c>
      <c r="D823" s="73">
        <v>7</v>
      </c>
      <c r="E823" s="80">
        <v>3857</v>
      </c>
    </row>
    <row r="824" spans="1:5" ht="12.75">
      <c r="A824" s="76">
        <f t="shared" si="12"/>
        <v>87008</v>
      </c>
      <c r="B824" s="73">
        <v>87</v>
      </c>
      <c r="C824" s="73" t="s">
        <v>130</v>
      </c>
      <c r="D824" s="73">
        <v>8</v>
      </c>
      <c r="E824" s="80">
        <v>3857</v>
      </c>
    </row>
    <row r="825" spans="1:5" ht="12.75">
      <c r="A825" s="76">
        <f t="shared" si="12"/>
        <v>87009</v>
      </c>
      <c r="B825" s="73">
        <v>87</v>
      </c>
      <c r="C825" s="73" t="s">
        <v>130</v>
      </c>
      <c r="D825" s="73">
        <v>9</v>
      </c>
      <c r="E825" s="80">
        <v>3857</v>
      </c>
    </row>
    <row r="826" spans="1:5" ht="12.75">
      <c r="A826" s="76">
        <f t="shared" si="12"/>
        <v>87010</v>
      </c>
      <c r="B826" s="73">
        <v>87</v>
      </c>
      <c r="C826" s="73" t="s">
        <v>130</v>
      </c>
      <c r="D826" s="73">
        <v>10</v>
      </c>
      <c r="E826" s="80">
        <v>3857</v>
      </c>
    </row>
    <row r="827" spans="1:5" ht="12.75">
      <c r="A827" s="76">
        <f t="shared" si="12"/>
        <v>87011</v>
      </c>
      <c r="B827" s="73">
        <v>87</v>
      </c>
      <c r="C827" s="73" t="s">
        <v>130</v>
      </c>
      <c r="D827" s="73">
        <v>11</v>
      </c>
      <c r="E827" s="80">
        <v>3857</v>
      </c>
    </row>
    <row r="828" spans="1:5" ht="12.75">
      <c r="A828" s="76">
        <f t="shared" si="12"/>
        <v>87012</v>
      </c>
      <c r="B828" s="73">
        <v>87</v>
      </c>
      <c r="C828" s="73" t="s">
        <v>130</v>
      </c>
      <c r="D828" s="73">
        <v>12</v>
      </c>
      <c r="E828" s="80">
        <v>3857</v>
      </c>
    </row>
    <row r="829" spans="1:5" ht="12.75">
      <c r="A829" s="76">
        <f t="shared" si="12"/>
        <v>87013</v>
      </c>
      <c r="B829" s="73">
        <v>87</v>
      </c>
      <c r="C829" s="73" t="s">
        <v>130</v>
      </c>
      <c r="D829" s="73">
        <v>13</v>
      </c>
      <c r="E829" s="80">
        <v>3857</v>
      </c>
    </row>
    <row r="830" spans="1:5" ht="12.75">
      <c r="A830" s="76">
        <f t="shared" si="12"/>
        <v>88001</v>
      </c>
      <c r="B830" s="73">
        <v>88</v>
      </c>
      <c r="C830" s="73" t="s">
        <v>131</v>
      </c>
      <c r="D830" s="73">
        <v>1</v>
      </c>
      <c r="E830" s="80">
        <v>1524</v>
      </c>
    </row>
    <row r="831" spans="1:5" ht="12.75">
      <c r="A831" s="76">
        <f t="shared" si="12"/>
        <v>88002</v>
      </c>
      <c r="B831" s="73">
        <v>88</v>
      </c>
      <c r="C831" s="73" t="s">
        <v>131</v>
      </c>
      <c r="D831" s="73">
        <v>2</v>
      </c>
      <c r="E831" s="80">
        <v>1524</v>
      </c>
    </row>
    <row r="832" spans="1:5" ht="12.75">
      <c r="A832" s="76">
        <f t="shared" si="12"/>
        <v>88003</v>
      </c>
      <c r="B832" s="73">
        <v>88</v>
      </c>
      <c r="C832" s="73" t="s">
        <v>131</v>
      </c>
      <c r="D832" s="73">
        <v>3</v>
      </c>
      <c r="E832" s="80">
        <v>1524</v>
      </c>
    </row>
    <row r="833" spans="1:5" ht="12.75">
      <c r="A833" s="76">
        <f t="shared" si="12"/>
        <v>88004</v>
      </c>
      <c r="B833" s="73">
        <v>88</v>
      </c>
      <c r="C833" s="73" t="s">
        <v>131</v>
      </c>
      <c r="D833" s="73">
        <v>4</v>
      </c>
      <c r="E833" s="80">
        <v>1422</v>
      </c>
    </row>
    <row r="834" spans="1:5" ht="12.75">
      <c r="A834" s="76">
        <f t="shared" si="12"/>
        <v>88005</v>
      </c>
      <c r="B834" s="73">
        <v>88</v>
      </c>
      <c r="C834" s="73" t="s">
        <v>131</v>
      </c>
      <c r="D834" s="73">
        <v>5</v>
      </c>
      <c r="E834" s="80">
        <v>1422</v>
      </c>
    </row>
    <row r="835" spans="1:5" ht="12.75">
      <c r="A835" s="76">
        <f aca="true" t="shared" si="13" ref="A835:A898">+B835*1000+D835</f>
        <v>88006</v>
      </c>
      <c r="B835" s="73">
        <v>88</v>
      </c>
      <c r="C835" s="73" t="s">
        <v>131</v>
      </c>
      <c r="D835" s="73">
        <v>6</v>
      </c>
      <c r="E835" s="80">
        <v>1422</v>
      </c>
    </row>
    <row r="836" spans="1:5" ht="12.75">
      <c r="A836" s="76">
        <f t="shared" si="13"/>
        <v>88007</v>
      </c>
      <c r="B836" s="73">
        <v>88</v>
      </c>
      <c r="C836" s="73" t="s">
        <v>131</v>
      </c>
      <c r="D836" s="73">
        <v>7</v>
      </c>
      <c r="E836" s="80">
        <v>1422</v>
      </c>
    </row>
    <row r="837" spans="1:5" ht="12.75">
      <c r="A837" s="76">
        <f t="shared" si="13"/>
        <v>88008</v>
      </c>
      <c r="B837" s="73">
        <v>88</v>
      </c>
      <c r="C837" s="73" t="s">
        <v>131</v>
      </c>
      <c r="D837" s="73">
        <v>8</v>
      </c>
      <c r="E837" s="80">
        <v>1422</v>
      </c>
    </row>
    <row r="838" spans="1:5" ht="12.75">
      <c r="A838" s="76">
        <f t="shared" si="13"/>
        <v>88009</v>
      </c>
      <c r="B838" s="73">
        <v>88</v>
      </c>
      <c r="C838" s="73" t="s">
        <v>131</v>
      </c>
      <c r="D838" s="73">
        <v>9</v>
      </c>
      <c r="E838" s="80">
        <v>1422</v>
      </c>
    </row>
    <row r="839" spans="1:5" ht="12.75">
      <c r="A839" s="76">
        <f t="shared" si="13"/>
        <v>88010</v>
      </c>
      <c r="B839" s="73">
        <v>88</v>
      </c>
      <c r="C839" s="73" t="s">
        <v>131</v>
      </c>
      <c r="D839" s="73">
        <v>10</v>
      </c>
      <c r="E839" s="80">
        <v>1473</v>
      </c>
    </row>
    <row r="840" spans="1:5" ht="12.75">
      <c r="A840" s="76">
        <f t="shared" si="13"/>
        <v>88011</v>
      </c>
      <c r="B840" s="73">
        <v>88</v>
      </c>
      <c r="C840" s="73" t="s">
        <v>131</v>
      </c>
      <c r="D840" s="73">
        <v>11</v>
      </c>
      <c r="E840" s="80">
        <v>1473</v>
      </c>
    </row>
    <row r="841" spans="1:5" ht="12.75">
      <c r="A841" s="76">
        <f t="shared" si="13"/>
        <v>88012</v>
      </c>
      <c r="B841" s="73">
        <v>88</v>
      </c>
      <c r="C841" s="73" t="s">
        <v>131</v>
      </c>
      <c r="D841" s="73">
        <v>12</v>
      </c>
      <c r="E841" s="80">
        <v>1524</v>
      </c>
    </row>
    <row r="842" spans="1:5" ht="12.75">
      <c r="A842" s="76">
        <f t="shared" si="13"/>
        <v>88013</v>
      </c>
      <c r="B842" s="73">
        <v>88</v>
      </c>
      <c r="C842" s="73" t="s">
        <v>131</v>
      </c>
      <c r="D842" s="73">
        <v>13</v>
      </c>
      <c r="E842" s="80">
        <v>1524</v>
      </c>
    </row>
    <row r="843" spans="1:5" ht="12.75">
      <c r="A843" s="76">
        <f t="shared" si="13"/>
        <v>88014</v>
      </c>
      <c r="B843" s="73">
        <v>88</v>
      </c>
      <c r="C843" s="73" t="s">
        <v>131</v>
      </c>
      <c r="D843" s="73">
        <v>14</v>
      </c>
      <c r="E843" s="80">
        <v>1524</v>
      </c>
    </row>
    <row r="844" spans="1:5" ht="12.75">
      <c r="A844" s="76">
        <f t="shared" si="13"/>
        <v>89001</v>
      </c>
      <c r="B844" s="73">
        <v>89</v>
      </c>
      <c r="C844" s="73" t="s">
        <v>132</v>
      </c>
      <c r="D844" s="73">
        <v>1</v>
      </c>
      <c r="E844" s="80">
        <v>1834</v>
      </c>
    </row>
    <row r="845" spans="1:5" ht="12.75">
      <c r="A845" s="76">
        <f t="shared" si="13"/>
        <v>89002</v>
      </c>
      <c r="B845" s="73">
        <v>89</v>
      </c>
      <c r="C845" s="73" t="s">
        <v>132</v>
      </c>
      <c r="D845" s="73">
        <v>2</v>
      </c>
      <c r="E845" s="80">
        <v>1834</v>
      </c>
    </row>
    <row r="846" spans="1:5" ht="12.75">
      <c r="A846" s="76">
        <f t="shared" si="13"/>
        <v>89003</v>
      </c>
      <c r="B846" s="73">
        <v>89</v>
      </c>
      <c r="C846" s="73" t="s">
        <v>132</v>
      </c>
      <c r="D846" s="73">
        <v>3</v>
      </c>
      <c r="E846" s="80">
        <v>2079</v>
      </c>
    </row>
    <row r="847" spans="1:5" ht="12.75">
      <c r="A847" s="76">
        <f t="shared" si="13"/>
        <v>89004</v>
      </c>
      <c r="B847" s="73">
        <v>89</v>
      </c>
      <c r="C847" s="73" t="s">
        <v>132</v>
      </c>
      <c r="D847" s="73">
        <v>4</v>
      </c>
      <c r="E847" s="80">
        <v>1712</v>
      </c>
    </row>
    <row r="848" spans="1:5" ht="12.75">
      <c r="A848" s="76">
        <f t="shared" si="13"/>
        <v>89005</v>
      </c>
      <c r="B848" s="73">
        <v>89</v>
      </c>
      <c r="C848" s="73" t="s">
        <v>132</v>
      </c>
      <c r="D848" s="73">
        <v>5</v>
      </c>
      <c r="E848" s="80">
        <v>1712</v>
      </c>
    </row>
    <row r="849" spans="1:5" ht="12.75">
      <c r="A849" s="76">
        <f t="shared" si="13"/>
        <v>89006</v>
      </c>
      <c r="B849" s="73">
        <v>89</v>
      </c>
      <c r="C849" s="73" t="s">
        <v>132</v>
      </c>
      <c r="D849" s="73">
        <v>6</v>
      </c>
      <c r="E849" s="80">
        <v>1712</v>
      </c>
    </row>
    <row r="850" spans="1:5" ht="12.75">
      <c r="A850" s="76">
        <f t="shared" si="13"/>
        <v>89007</v>
      </c>
      <c r="B850" s="73">
        <v>89</v>
      </c>
      <c r="C850" s="73" t="s">
        <v>132</v>
      </c>
      <c r="D850" s="73">
        <v>7</v>
      </c>
      <c r="E850" s="80">
        <v>1834</v>
      </c>
    </row>
    <row r="851" spans="1:5" ht="12.75">
      <c r="A851" s="76">
        <f t="shared" si="13"/>
        <v>89008</v>
      </c>
      <c r="B851" s="73">
        <v>89</v>
      </c>
      <c r="C851" s="73" t="s">
        <v>132</v>
      </c>
      <c r="D851" s="73">
        <v>8</v>
      </c>
      <c r="E851" s="80">
        <v>1834</v>
      </c>
    </row>
    <row r="852" spans="1:5" ht="12.75">
      <c r="A852" s="76">
        <f t="shared" si="13"/>
        <v>89009</v>
      </c>
      <c r="B852" s="73">
        <v>89</v>
      </c>
      <c r="C852" s="73" t="s">
        <v>132</v>
      </c>
      <c r="D852" s="73">
        <v>9</v>
      </c>
      <c r="E852" s="80">
        <v>1773</v>
      </c>
    </row>
    <row r="853" spans="1:5" ht="12.75">
      <c r="A853" s="76">
        <f t="shared" si="13"/>
        <v>89010</v>
      </c>
      <c r="B853" s="73">
        <v>89</v>
      </c>
      <c r="C853" s="73" t="s">
        <v>132</v>
      </c>
      <c r="D853" s="73">
        <v>10</v>
      </c>
      <c r="E853" s="80">
        <v>1834</v>
      </c>
    </row>
    <row r="854" spans="1:5" ht="12.75">
      <c r="A854" s="76">
        <f t="shared" si="13"/>
        <v>89011</v>
      </c>
      <c r="B854" s="73">
        <v>89</v>
      </c>
      <c r="C854" s="73" t="s">
        <v>132</v>
      </c>
      <c r="D854" s="73">
        <v>11</v>
      </c>
      <c r="E854" s="80" t="s">
        <v>133</v>
      </c>
    </row>
    <row r="855" spans="1:5" ht="12.75">
      <c r="A855" s="76">
        <f t="shared" si="13"/>
        <v>89012</v>
      </c>
      <c r="B855" s="73">
        <v>89</v>
      </c>
      <c r="C855" s="73" t="s">
        <v>132</v>
      </c>
      <c r="D855" s="73">
        <v>12</v>
      </c>
      <c r="E855" s="80">
        <v>1712</v>
      </c>
    </row>
    <row r="856" spans="1:5" ht="12.75">
      <c r="A856" s="76">
        <f t="shared" si="13"/>
        <v>90002</v>
      </c>
      <c r="B856" s="73">
        <v>90</v>
      </c>
      <c r="C856" s="73" t="s">
        <v>134</v>
      </c>
      <c r="D856" s="73">
        <v>2</v>
      </c>
      <c r="E856" s="80">
        <v>4289</v>
      </c>
    </row>
    <row r="857" spans="1:5" ht="12.75">
      <c r="A857" s="76">
        <f t="shared" si="13"/>
        <v>90003</v>
      </c>
      <c r="B857" s="73">
        <v>90</v>
      </c>
      <c r="C857" s="73" t="s">
        <v>134</v>
      </c>
      <c r="D857" s="73">
        <v>3</v>
      </c>
      <c r="E857" s="80">
        <v>4289</v>
      </c>
    </row>
    <row r="858" spans="1:5" ht="12.75">
      <c r="A858" s="76">
        <f t="shared" si="13"/>
        <v>90004</v>
      </c>
      <c r="B858" s="73">
        <v>90</v>
      </c>
      <c r="C858" s="73" t="s">
        <v>134</v>
      </c>
      <c r="D858" s="73">
        <v>4</v>
      </c>
      <c r="E858" s="80">
        <v>4289</v>
      </c>
    </row>
    <row r="859" spans="1:5" ht="12.75">
      <c r="A859" s="76">
        <f t="shared" si="13"/>
        <v>90005</v>
      </c>
      <c r="B859" s="73">
        <v>90</v>
      </c>
      <c r="C859" s="73" t="s">
        <v>134</v>
      </c>
      <c r="D859" s="73">
        <v>5</v>
      </c>
      <c r="E859" s="80">
        <v>4289</v>
      </c>
    </row>
    <row r="860" spans="1:5" ht="12.75">
      <c r="A860" s="76">
        <f t="shared" si="13"/>
        <v>90006</v>
      </c>
      <c r="B860" s="73">
        <v>90</v>
      </c>
      <c r="C860" s="73" t="s">
        <v>134</v>
      </c>
      <c r="D860" s="73">
        <v>6</v>
      </c>
      <c r="E860" s="80">
        <v>4289</v>
      </c>
    </row>
    <row r="861" spans="1:5" ht="12.75">
      <c r="A861" s="76">
        <f t="shared" si="13"/>
        <v>90007</v>
      </c>
      <c r="B861" s="73">
        <v>90</v>
      </c>
      <c r="C861" s="73" t="s">
        <v>134</v>
      </c>
      <c r="D861" s="73">
        <v>7</v>
      </c>
      <c r="E861" s="80">
        <v>4289</v>
      </c>
    </row>
    <row r="862" spans="1:5" ht="12.75">
      <c r="A862" s="76">
        <f t="shared" si="13"/>
        <v>90008</v>
      </c>
      <c r="B862" s="73">
        <v>90</v>
      </c>
      <c r="C862" s="73" t="s">
        <v>134</v>
      </c>
      <c r="D862" s="73">
        <v>8</v>
      </c>
      <c r="E862" s="80">
        <v>4289</v>
      </c>
    </row>
    <row r="863" spans="1:5" ht="12.75">
      <c r="A863" s="76">
        <f t="shared" si="13"/>
        <v>90009</v>
      </c>
      <c r="B863" s="73">
        <v>90</v>
      </c>
      <c r="C863" s="73" t="s">
        <v>134</v>
      </c>
      <c r="D863" s="73">
        <v>9</v>
      </c>
      <c r="E863" s="80">
        <v>4289</v>
      </c>
    </row>
    <row r="864" spans="1:5" ht="12.75">
      <c r="A864" s="76">
        <f t="shared" si="13"/>
        <v>90010</v>
      </c>
      <c r="B864" s="73">
        <v>90</v>
      </c>
      <c r="C864" s="73" t="s">
        <v>134</v>
      </c>
      <c r="D864" s="73">
        <v>10</v>
      </c>
      <c r="E864" s="80">
        <v>4289</v>
      </c>
    </row>
    <row r="865" spans="1:5" ht="12.75">
      <c r="A865" s="76">
        <f t="shared" si="13"/>
        <v>90011</v>
      </c>
      <c r="B865" s="73">
        <v>90</v>
      </c>
      <c r="C865" s="73" t="s">
        <v>134</v>
      </c>
      <c r="D865" s="73">
        <v>11</v>
      </c>
      <c r="E865" s="80">
        <v>4289</v>
      </c>
    </row>
    <row r="866" spans="1:5" ht="12.75">
      <c r="A866" s="76">
        <f t="shared" si="13"/>
        <v>90012</v>
      </c>
      <c r="B866" s="73">
        <v>90</v>
      </c>
      <c r="C866" s="73" t="s">
        <v>134</v>
      </c>
      <c r="D866" s="73">
        <v>12</v>
      </c>
      <c r="E866" s="80">
        <v>4289</v>
      </c>
    </row>
    <row r="867" spans="1:5" ht="12.75">
      <c r="A867" s="76">
        <f t="shared" si="13"/>
        <v>90013</v>
      </c>
      <c r="B867" s="73">
        <v>90</v>
      </c>
      <c r="C867" s="73" t="s">
        <v>134</v>
      </c>
      <c r="D867" s="73">
        <v>13</v>
      </c>
      <c r="E867" s="80">
        <v>4289</v>
      </c>
    </row>
    <row r="868" spans="1:5" ht="12.75">
      <c r="A868" s="76">
        <f t="shared" si="13"/>
        <v>91001</v>
      </c>
      <c r="B868" s="73">
        <v>91</v>
      </c>
      <c r="C868" s="73" t="s">
        <v>135</v>
      </c>
      <c r="D868" s="73">
        <v>1</v>
      </c>
      <c r="E868" s="80">
        <v>2219</v>
      </c>
    </row>
    <row r="869" spans="1:5" ht="12.75">
      <c r="A869" s="76">
        <f t="shared" si="13"/>
        <v>91002</v>
      </c>
      <c r="B869" s="73">
        <v>91</v>
      </c>
      <c r="C869" s="73" t="s">
        <v>135</v>
      </c>
      <c r="D869" s="73">
        <v>2</v>
      </c>
      <c r="E869" s="80">
        <v>2219</v>
      </c>
    </row>
    <row r="870" spans="1:5" ht="12.75">
      <c r="A870" s="76">
        <f t="shared" si="13"/>
        <v>91003</v>
      </c>
      <c r="B870" s="73">
        <v>91</v>
      </c>
      <c r="C870" s="73" t="s">
        <v>135</v>
      </c>
      <c r="D870" s="73">
        <v>3</v>
      </c>
      <c r="E870" s="80">
        <v>2219</v>
      </c>
    </row>
    <row r="871" spans="1:5" ht="12.75">
      <c r="A871" s="76">
        <f t="shared" si="13"/>
        <v>91004</v>
      </c>
      <c r="B871" s="73">
        <v>91</v>
      </c>
      <c r="C871" s="73" t="s">
        <v>135</v>
      </c>
      <c r="D871" s="73">
        <v>4</v>
      </c>
      <c r="E871" s="80">
        <v>1923</v>
      </c>
    </row>
    <row r="872" spans="1:5" ht="12.75">
      <c r="A872" s="76">
        <f t="shared" si="13"/>
        <v>91005</v>
      </c>
      <c r="B872" s="73">
        <v>91</v>
      </c>
      <c r="C872" s="73" t="s">
        <v>135</v>
      </c>
      <c r="D872" s="73">
        <v>5</v>
      </c>
      <c r="E872" s="80">
        <v>2145</v>
      </c>
    </row>
    <row r="873" spans="1:5" ht="12.75">
      <c r="A873" s="76">
        <f t="shared" si="13"/>
        <v>91006</v>
      </c>
      <c r="B873" s="73">
        <v>91</v>
      </c>
      <c r="C873" s="73" t="s">
        <v>135</v>
      </c>
      <c r="D873" s="73">
        <v>6</v>
      </c>
      <c r="E873" s="80">
        <v>2219</v>
      </c>
    </row>
    <row r="874" spans="1:5" ht="12.75">
      <c r="A874" s="76">
        <f t="shared" si="13"/>
        <v>91007</v>
      </c>
      <c r="B874" s="73">
        <v>91</v>
      </c>
      <c r="C874" s="73" t="s">
        <v>135</v>
      </c>
      <c r="D874" s="73">
        <v>7</v>
      </c>
      <c r="E874" s="80">
        <v>2145</v>
      </c>
    </row>
    <row r="875" spans="1:5" ht="12.75">
      <c r="A875" s="76">
        <f t="shared" si="13"/>
        <v>91008</v>
      </c>
      <c r="B875" s="73">
        <v>91</v>
      </c>
      <c r="C875" s="73" t="s">
        <v>135</v>
      </c>
      <c r="D875" s="73">
        <v>8</v>
      </c>
      <c r="E875" s="80">
        <v>1923</v>
      </c>
    </row>
    <row r="876" spans="1:5" ht="12.75">
      <c r="A876" s="76">
        <f t="shared" si="13"/>
        <v>92001</v>
      </c>
      <c r="B876" s="73">
        <v>92</v>
      </c>
      <c r="C876" s="73" t="s">
        <v>136</v>
      </c>
      <c r="D876" s="73">
        <v>1</v>
      </c>
      <c r="E876" s="80">
        <v>1366</v>
      </c>
    </row>
    <row r="877" spans="1:5" ht="12.75">
      <c r="A877" s="76">
        <f t="shared" si="13"/>
        <v>92002</v>
      </c>
      <c r="B877" s="73">
        <v>92</v>
      </c>
      <c r="C877" s="73" t="s">
        <v>136</v>
      </c>
      <c r="D877" s="73">
        <v>2</v>
      </c>
      <c r="E877" s="80">
        <v>1366</v>
      </c>
    </row>
    <row r="878" spans="1:5" ht="12.75">
      <c r="A878" s="76">
        <f t="shared" si="13"/>
        <v>92003</v>
      </c>
      <c r="B878" s="73">
        <v>92</v>
      </c>
      <c r="C878" s="73" t="s">
        <v>136</v>
      </c>
      <c r="D878" s="73">
        <v>3</v>
      </c>
      <c r="E878" s="80">
        <v>1449</v>
      </c>
    </row>
    <row r="879" spans="1:5" ht="12.75">
      <c r="A879" s="76">
        <f t="shared" si="13"/>
        <v>92004</v>
      </c>
      <c r="B879" s="73">
        <v>92</v>
      </c>
      <c r="C879" s="73" t="s">
        <v>136</v>
      </c>
      <c r="D879" s="73">
        <v>4</v>
      </c>
      <c r="E879" s="80">
        <v>1449</v>
      </c>
    </row>
    <row r="880" spans="1:5" ht="12.75">
      <c r="A880" s="76">
        <f t="shared" si="13"/>
        <v>92005</v>
      </c>
      <c r="B880" s="73">
        <v>92</v>
      </c>
      <c r="C880" s="73" t="s">
        <v>136</v>
      </c>
      <c r="D880" s="73">
        <v>5</v>
      </c>
      <c r="E880" s="80">
        <v>1242</v>
      </c>
    </row>
    <row r="881" spans="1:5" ht="12.75">
      <c r="A881" s="76">
        <f t="shared" si="13"/>
        <v>92006</v>
      </c>
      <c r="B881" s="73">
        <v>92</v>
      </c>
      <c r="C881" s="73" t="s">
        <v>136</v>
      </c>
      <c r="D881" s="73">
        <v>6</v>
      </c>
      <c r="E881" s="80">
        <v>1201</v>
      </c>
    </row>
    <row r="882" spans="1:5" ht="12.75">
      <c r="A882" s="76">
        <f t="shared" si="13"/>
        <v>92007</v>
      </c>
      <c r="B882" s="73">
        <v>92</v>
      </c>
      <c r="C882" s="73" t="s">
        <v>136</v>
      </c>
      <c r="D882" s="73">
        <v>7</v>
      </c>
      <c r="E882" s="80">
        <v>1201</v>
      </c>
    </row>
    <row r="883" spans="1:5" ht="12.75">
      <c r="A883" s="76">
        <f t="shared" si="13"/>
        <v>92008</v>
      </c>
      <c r="B883" s="73">
        <v>92</v>
      </c>
      <c r="C883" s="73" t="s">
        <v>136</v>
      </c>
      <c r="D883" s="73">
        <v>8</v>
      </c>
      <c r="E883" s="80">
        <v>1159</v>
      </c>
    </row>
    <row r="884" spans="1:5" ht="12.75">
      <c r="A884" s="76">
        <f t="shared" si="13"/>
        <v>92009</v>
      </c>
      <c r="B884" s="73">
        <v>92</v>
      </c>
      <c r="C884" s="73" t="s">
        <v>136</v>
      </c>
      <c r="D884" s="73">
        <v>9</v>
      </c>
      <c r="E884" s="80">
        <v>1159</v>
      </c>
    </row>
    <row r="885" spans="1:5" ht="12.75">
      <c r="A885" s="76">
        <f t="shared" si="13"/>
        <v>92010</v>
      </c>
      <c r="B885" s="73">
        <v>92</v>
      </c>
      <c r="C885" s="73" t="s">
        <v>136</v>
      </c>
      <c r="D885" s="73">
        <v>10</v>
      </c>
      <c r="E885" s="80">
        <v>1201</v>
      </c>
    </row>
    <row r="886" spans="1:5" ht="12.75">
      <c r="A886" s="76">
        <f t="shared" si="13"/>
        <v>92011</v>
      </c>
      <c r="B886" s="73">
        <v>92</v>
      </c>
      <c r="C886" s="73" t="s">
        <v>136</v>
      </c>
      <c r="D886" s="73">
        <v>11</v>
      </c>
      <c r="E886" s="80">
        <v>1159</v>
      </c>
    </row>
    <row r="887" spans="1:5" ht="12.75">
      <c r="A887" s="76">
        <f t="shared" si="13"/>
        <v>92012</v>
      </c>
      <c r="B887" s="73">
        <v>92</v>
      </c>
      <c r="C887" s="73" t="s">
        <v>136</v>
      </c>
      <c r="D887" s="73">
        <v>12</v>
      </c>
      <c r="E887" s="80">
        <v>1491</v>
      </c>
    </row>
    <row r="888" spans="1:5" ht="12.75">
      <c r="A888" s="76">
        <f t="shared" si="13"/>
        <v>93001</v>
      </c>
      <c r="B888" s="73">
        <v>93</v>
      </c>
      <c r="C888" s="73" t="s">
        <v>137</v>
      </c>
      <c r="D888" s="73">
        <v>1</v>
      </c>
      <c r="E888" s="80">
        <v>1814</v>
      </c>
    </row>
    <row r="889" spans="1:5" ht="12.75">
      <c r="A889" s="76">
        <f t="shared" si="13"/>
        <v>93002</v>
      </c>
      <c r="B889" s="73">
        <v>93</v>
      </c>
      <c r="C889" s="73" t="s">
        <v>137</v>
      </c>
      <c r="D889" s="73">
        <v>2</v>
      </c>
      <c r="E889" s="80">
        <v>1555</v>
      </c>
    </row>
    <row r="890" spans="1:5" ht="12.75">
      <c r="A890" s="76">
        <f t="shared" si="13"/>
        <v>93003</v>
      </c>
      <c r="B890" s="73">
        <v>93</v>
      </c>
      <c r="C890" s="73" t="s">
        <v>137</v>
      </c>
      <c r="D890" s="73">
        <v>3</v>
      </c>
      <c r="E890" s="80">
        <v>1762</v>
      </c>
    </row>
    <row r="891" spans="1:5" ht="12.75">
      <c r="A891" s="76">
        <f t="shared" si="13"/>
        <v>93004</v>
      </c>
      <c r="B891" s="73">
        <v>93</v>
      </c>
      <c r="C891" s="73" t="s">
        <v>137</v>
      </c>
      <c r="D891" s="73">
        <v>4</v>
      </c>
      <c r="E891" s="80">
        <v>1814</v>
      </c>
    </row>
    <row r="892" spans="1:5" ht="12.75">
      <c r="A892" s="76">
        <f t="shared" si="13"/>
        <v>93005</v>
      </c>
      <c r="B892" s="73">
        <v>93</v>
      </c>
      <c r="C892" s="73" t="s">
        <v>137</v>
      </c>
      <c r="D892" s="73">
        <v>5</v>
      </c>
      <c r="E892" s="80">
        <v>1762</v>
      </c>
    </row>
    <row r="893" spans="1:5" ht="12.75">
      <c r="A893" s="76">
        <f t="shared" si="13"/>
        <v>93006</v>
      </c>
      <c r="B893" s="73">
        <v>93</v>
      </c>
      <c r="C893" s="73" t="s">
        <v>137</v>
      </c>
      <c r="D893" s="73">
        <v>6</v>
      </c>
      <c r="E893" s="80">
        <v>1762</v>
      </c>
    </row>
    <row r="894" spans="1:5" ht="12.75">
      <c r="A894" s="76">
        <f t="shared" si="13"/>
        <v>93007</v>
      </c>
      <c r="B894" s="73">
        <v>93</v>
      </c>
      <c r="C894" s="73" t="s">
        <v>137</v>
      </c>
      <c r="D894" s="73">
        <v>7</v>
      </c>
      <c r="E894" s="80">
        <v>1762</v>
      </c>
    </row>
    <row r="895" spans="1:5" ht="12.75">
      <c r="A895" s="76">
        <f t="shared" si="13"/>
        <v>93008</v>
      </c>
      <c r="B895" s="73">
        <v>93</v>
      </c>
      <c r="C895" s="73" t="s">
        <v>137</v>
      </c>
      <c r="D895" s="73">
        <v>8</v>
      </c>
      <c r="E895" s="80">
        <v>1555</v>
      </c>
    </row>
    <row r="896" spans="1:5" ht="12.75">
      <c r="A896" s="76">
        <f t="shared" si="13"/>
        <v>93009</v>
      </c>
      <c r="B896" s="73">
        <v>93</v>
      </c>
      <c r="C896" s="73" t="s">
        <v>137</v>
      </c>
      <c r="D896" s="73">
        <v>9</v>
      </c>
      <c r="E896" s="80">
        <v>1762</v>
      </c>
    </row>
    <row r="897" spans="1:5" ht="12.75">
      <c r="A897" s="76">
        <f t="shared" si="13"/>
        <v>94001</v>
      </c>
      <c r="B897" s="73">
        <v>94</v>
      </c>
      <c r="C897" s="73" t="s">
        <v>138</v>
      </c>
      <c r="D897" s="73">
        <v>1</v>
      </c>
      <c r="E897" s="80">
        <v>3695</v>
      </c>
    </row>
    <row r="898" spans="1:5" ht="12.75">
      <c r="A898" s="76">
        <f t="shared" si="13"/>
        <v>94002</v>
      </c>
      <c r="B898" s="73">
        <v>94</v>
      </c>
      <c r="C898" s="73" t="s">
        <v>138</v>
      </c>
      <c r="D898" s="73">
        <v>2</v>
      </c>
      <c r="E898" s="80">
        <v>3695</v>
      </c>
    </row>
    <row r="899" spans="1:5" ht="12.75">
      <c r="A899" s="76">
        <f aca="true" t="shared" si="14" ref="A899:A962">+B899*1000+D899</f>
        <v>94003</v>
      </c>
      <c r="B899" s="73">
        <v>94</v>
      </c>
      <c r="C899" s="73" t="s">
        <v>138</v>
      </c>
      <c r="D899" s="73">
        <v>3</v>
      </c>
      <c r="E899" s="80">
        <v>3695</v>
      </c>
    </row>
    <row r="900" spans="1:5" ht="12.75">
      <c r="A900" s="76">
        <f t="shared" si="14"/>
        <v>94004</v>
      </c>
      <c r="B900" s="73">
        <v>94</v>
      </c>
      <c r="C900" s="73" t="s">
        <v>138</v>
      </c>
      <c r="D900" s="73">
        <v>4</v>
      </c>
      <c r="E900" s="80">
        <v>3695</v>
      </c>
    </row>
    <row r="901" spans="1:5" ht="12.75">
      <c r="A901" s="76">
        <f t="shared" si="14"/>
        <v>94005</v>
      </c>
      <c r="B901" s="73">
        <v>94</v>
      </c>
      <c r="C901" s="73" t="s">
        <v>138</v>
      </c>
      <c r="D901" s="73">
        <v>5</v>
      </c>
      <c r="E901" s="80">
        <v>3695</v>
      </c>
    </row>
    <row r="902" spans="1:5" ht="12.75">
      <c r="A902" s="76">
        <f t="shared" si="14"/>
        <v>94006</v>
      </c>
      <c r="B902" s="73">
        <v>94</v>
      </c>
      <c r="C902" s="73" t="s">
        <v>138</v>
      </c>
      <c r="D902" s="73">
        <v>6</v>
      </c>
      <c r="E902" s="80">
        <v>3695</v>
      </c>
    </row>
    <row r="903" spans="1:5" ht="12.75">
      <c r="A903" s="76">
        <f t="shared" si="14"/>
        <v>94007</v>
      </c>
      <c r="B903" s="73">
        <v>94</v>
      </c>
      <c r="C903" s="73" t="s">
        <v>138</v>
      </c>
      <c r="D903" s="73">
        <v>7</v>
      </c>
      <c r="E903" s="80">
        <v>3695</v>
      </c>
    </row>
    <row r="904" spans="1:5" ht="12.75">
      <c r="A904" s="76">
        <f t="shared" si="14"/>
        <v>94008</v>
      </c>
      <c r="B904" s="73">
        <v>94</v>
      </c>
      <c r="C904" s="73" t="s">
        <v>138</v>
      </c>
      <c r="D904" s="73">
        <v>8</v>
      </c>
      <c r="E904" s="80">
        <v>3695</v>
      </c>
    </row>
    <row r="905" spans="1:5" ht="12.75">
      <c r="A905" s="76">
        <f t="shared" si="14"/>
        <v>94009</v>
      </c>
      <c r="B905" s="73">
        <v>94</v>
      </c>
      <c r="C905" s="73" t="s">
        <v>138</v>
      </c>
      <c r="D905" s="73">
        <v>9</v>
      </c>
      <c r="E905" s="80">
        <v>3695</v>
      </c>
    </row>
    <row r="906" spans="1:5" ht="12.75">
      <c r="A906" s="76">
        <f t="shared" si="14"/>
        <v>94010</v>
      </c>
      <c r="B906" s="73">
        <v>94</v>
      </c>
      <c r="C906" s="73" t="s">
        <v>138</v>
      </c>
      <c r="D906" s="73">
        <v>10</v>
      </c>
      <c r="E906" s="80">
        <v>3695</v>
      </c>
    </row>
    <row r="907" spans="1:5" ht="12.75">
      <c r="A907" s="76">
        <f t="shared" si="14"/>
        <v>94011</v>
      </c>
      <c r="B907" s="73">
        <v>94</v>
      </c>
      <c r="C907" s="73" t="s">
        <v>138</v>
      </c>
      <c r="D907" s="73">
        <v>11</v>
      </c>
      <c r="E907" s="80">
        <v>3695</v>
      </c>
    </row>
    <row r="908" spans="1:5" ht="12.75">
      <c r="A908" s="76">
        <f t="shared" si="14"/>
        <v>94012</v>
      </c>
      <c r="B908" s="73">
        <v>94</v>
      </c>
      <c r="C908" s="73" t="s">
        <v>138</v>
      </c>
      <c r="D908" s="73">
        <v>12</v>
      </c>
      <c r="E908" s="80">
        <v>3695</v>
      </c>
    </row>
    <row r="909" spans="1:5" ht="12.75">
      <c r="A909" s="76">
        <f t="shared" si="14"/>
        <v>94013</v>
      </c>
      <c r="B909" s="73">
        <v>94</v>
      </c>
      <c r="C909" s="73" t="s">
        <v>138</v>
      </c>
      <c r="D909" s="73">
        <v>13</v>
      </c>
      <c r="E909" s="80">
        <v>3695</v>
      </c>
    </row>
    <row r="910" spans="1:5" ht="12.75">
      <c r="A910" s="76">
        <f t="shared" si="14"/>
        <v>94014</v>
      </c>
      <c r="B910" s="73">
        <v>94</v>
      </c>
      <c r="C910" s="73" t="s">
        <v>138</v>
      </c>
      <c r="D910" s="73">
        <v>14</v>
      </c>
      <c r="E910" s="80">
        <v>3695</v>
      </c>
    </row>
    <row r="911" spans="1:5" ht="12.75">
      <c r="A911" s="76">
        <f t="shared" si="14"/>
        <v>94015</v>
      </c>
      <c r="B911" s="73">
        <v>94</v>
      </c>
      <c r="C911" s="73" t="s">
        <v>138</v>
      </c>
      <c r="D911" s="73">
        <v>15</v>
      </c>
      <c r="E911" s="80">
        <v>3695</v>
      </c>
    </row>
    <row r="912" spans="1:5" ht="12.75">
      <c r="A912" s="76">
        <f t="shared" si="14"/>
        <v>94016</v>
      </c>
      <c r="B912" s="73">
        <v>94</v>
      </c>
      <c r="C912" s="73" t="s">
        <v>138</v>
      </c>
      <c r="D912" s="73">
        <v>16</v>
      </c>
      <c r="E912" s="80">
        <v>3695</v>
      </c>
    </row>
    <row r="913" spans="1:5" ht="12.75">
      <c r="A913" s="76">
        <f t="shared" si="14"/>
        <v>95001</v>
      </c>
      <c r="B913" s="73">
        <v>95</v>
      </c>
      <c r="C913" s="73" t="s">
        <v>139</v>
      </c>
      <c r="D913" s="73">
        <v>1</v>
      </c>
      <c r="E913" s="80">
        <v>4445</v>
      </c>
    </row>
    <row r="914" spans="1:5" ht="12.75">
      <c r="A914" s="76">
        <f t="shared" si="14"/>
        <v>95002</v>
      </c>
      <c r="B914" s="73">
        <v>95</v>
      </c>
      <c r="C914" s="73" t="s">
        <v>139</v>
      </c>
      <c r="D914" s="73">
        <v>2</v>
      </c>
      <c r="E914" s="80">
        <v>4445</v>
      </c>
    </row>
    <row r="915" spans="1:5" ht="12.75">
      <c r="A915" s="76">
        <f t="shared" si="14"/>
        <v>95003</v>
      </c>
      <c r="B915" s="73">
        <v>95</v>
      </c>
      <c r="C915" s="73" t="s">
        <v>139</v>
      </c>
      <c r="D915" s="73">
        <v>3</v>
      </c>
      <c r="E915" s="80">
        <v>4445</v>
      </c>
    </row>
    <row r="916" spans="1:5" ht="12.75">
      <c r="A916" s="76">
        <f t="shared" si="14"/>
        <v>95004</v>
      </c>
      <c r="B916" s="73">
        <v>95</v>
      </c>
      <c r="C916" s="73" t="s">
        <v>139</v>
      </c>
      <c r="D916" s="73">
        <v>4</v>
      </c>
      <c r="E916" s="80">
        <v>4445</v>
      </c>
    </row>
    <row r="917" spans="1:5" ht="12.75">
      <c r="A917" s="76">
        <f t="shared" si="14"/>
        <v>95005</v>
      </c>
      <c r="B917" s="73">
        <v>95</v>
      </c>
      <c r="C917" s="73" t="s">
        <v>139</v>
      </c>
      <c r="D917" s="73">
        <v>5</v>
      </c>
      <c r="E917" s="80">
        <v>4445</v>
      </c>
    </row>
    <row r="918" spans="1:5" ht="12.75">
      <c r="A918" s="76">
        <f t="shared" si="14"/>
        <v>95006</v>
      </c>
      <c r="B918" s="73">
        <v>95</v>
      </c>
      <c r="C918" s="73" t="s">
        <v>139</v>
      </c>
      <c r="D918" s="73">
        <v>6</v>
      </c>
      <c r="E918" s="80">
        <v>4445</v>
      </c>
    </row>
    <row r="919" spans="1:5" ht="12.75">
      <c r="A919" s="76">
        <f t="shared" si="14"/>
        <v>98001</v>
      </c>
      <c r="B919" s="73">
        <v>98</v>
      </c>
      <c r="C919" s="73" t="s">
        <v>140</v>
      </c>
      <c r="D919" s="73">
        <v>1</v>
      </c>
      <c r="E919" s="80">
        <v>3968</v>
      </c>
    </row>
    <row r="920" spans="1:5" ht="12.75">
      <c r="A920" s="76">
        <f t="shared" si="14"/>
        <v>98002</v>
      </c>
      <c r="B920" s="73">
        <v>98</v>
      </c>
      <c r="C920" s="73" t="s">
        <v>140</v>
      </c>
      <c r="D920" s="73">
        <v>2</v>
      </c>
      <c r="E920" s="80">
        <v>3968</v>
      </c>
    </row>
    <row r="921" spans="1:5" ht="12.75">
      <c r="A921" s="76">
        <f t="shared" si="14"/>
        <v>98003</v>
      </c>
      <c r="B921" s="73">
        <v>98</v>
      </c>
      <c r="C921" s="73" t="s">
        <v>140</v>
      </c>
      <c r="D921" s="73">
        <v>3</v>
      </c>
      <c r="E921" s="80">
        <v>3968</v>
      </c>
    </row>
    <row r="922" spans="1:5" ht="12.75">
      <c r="A922" s="76">
        <f t="shared" si="14"/>
        <v>98004</v>
      </c>
      <c r="B922" s="73">
        <v>98</v>
      </c>
      <c r="C922" s="73" t="s">
        <v>140</v>
      </c>
      <c r="D922" s="73">
        <v>4</v>
      </c>
      <c r="E922" s="80">
        <v>3968</v>
      </c>
    </row>
    <row r="923" spans="1:5" ht="12.75">
      <c r="A923" s="76">
        <f t="shared" si="14"/>
        <v>98005</v>
      </c>
      <c r="B923" s="73">
        <v>98</v>
      </c>
      <c r="C923" s="73" t="s">
        <v>140</v>
      </c>
      <c r="D923" s="73">
        <v>5</v>
      </c>
      <c r="E923" s="80">
        <v>3968</v>
      </c>
    </row>
    <row r="924" spans="1:5" ht="12.75">
      <c r="A924" s="76">
        <f t="shared" si="14"/>
        <v>98006</v>
      </c>
      <c r="B924" s="73">
        <v>98</v>
      </c>
      <c r="C924" s="73" t="s">
        <v>140</v>
      </c>
      <c r="D924" s="73">
        <v>6</v>
      </c>
      <c r="E924" s="80">
        <v>3968</v>
      </c>
    </row>
    <row r="925" spans="1:5" ht="12.75">
      <c r="A925" s="76">
        <f t="shared" si="14"/>
        <v>98007</v>
      </c>
      <c r="B925" s="73">
        <v>98</v>
      </c>
      <c r="C925" s="73" t="s">
        <v>140</v>
      </c>
      <c r="D925" s="73">
        <v>7</v>
      </c>
      <c r="E925" s="80">
        <v>3968</v>
      </c>
    </row>
    <row r="926" spans="1:5" ht="12.75">
      <c r="A926" s="76">
        <f t="shared" si="14"/>
        <v>98008</v>
      </c>
      <c r="B926" s="73">
        <v>98</v>
      </c>
      <c r="C926" s="73" t="s">
        <v>140</v>
      </c>
      <c r="D926" s="73">
        <v>8</v>
      </c>
      <c r="E926" s="80">
        <v>3968</v>
      </c>
    </row>
    <row r="927" spans="1:5" ht="12.75">
      <c r="A927" s="76">
        <f t="shared" si="14"/>
        <v>98009</v>
      </c>
      <c r="B927" s="73">
        <v>98</v>
      </c>
      <c r="C927" s="73" t="s">
        <v>140</v>
      </c>
      <c r="D927" s="73">
        <v>9</v>
      </c>
      <c r="E927" s="80">
        <v>3968</v>
      </c>
    </row>
    <row r="928" spans="1:5" ht="12.75">
      <c r="A928" s="76">
        <f t="shared" si="14"/>
        <v>98010</v>
      </c>
      <c r="B928" s="73">
        <v>98</v>
      </c>
      <c r="C928" s="73" t="s">
        <v>140</v>
      </c>
      <c r="D928" s="73">
        <v>10</v>
      </c>
      <c r="E928" s="80">
        <v>3968</v>
      </c>
    </row>
    <row r="929" spans="1:5" ht="12.75">
      <c r="A929" s="76">
        <f t="shared" si="14"/>
        <v>98011</v>
      </c>
      <c r="B929" s="73">
        <v>98</v>
      </c>
      <c r="C929" s="73" t="s">
        <v>140</v>
      </c>
      <c r="D929" s="73">
        <v>11</v>
      </c>
      <c r="E929" s="80">
        <v>3968</v>
      </c>
    </row>
    <row r="930" spans="1:5" ht="12.75">
      <c r="A930" s="76">
        <f t="shared" si="14"/>
        <v>99001</v>
      </c>
      <c r="B930" s="73">
        <v>99</v>
      </c>
      <c r="C930" s="73" t="s">
        <v>141</v>
      </c>
      <c r="D930" s="73">
        <v>1</v>
      </c>
      <c r="E930" s="80">
        <v>4372</v>
      </c>
    </row>
    <row r="931" spans="1:5" ht="12.75">
      <c r="A931" s="76">
        <f t="shared" si="14"/>
        <v>99002</v>
      </c>
      <c r="B931" s="73">
        <v>99</v>
      </c>
      <c r="C931" s="73" t="s">
        <v>141</v>
      </c>
      <c r="D931" s="73">
        <v>2</v>
      </c>
      <c r="E931" s="80">
        <v>4372</v>
      </c>
    </row>
    <row r="932" spans="1:5" ht="12.75">
      <c r="A932" s="76">
        <f t="shared" si="14"/>
        <v>99003</v>
      </c>
      <c r="B932" s="73">
        <v>99</v>
      </c>
      <c r="C932" s="73" t="s">
        <v>141</v>
      </c>
      <c r="D932" s="73">
        <v>3</v>
      </c>
      <c r="E932" s="80">
        <v>4372</v>
      </c>
    </row>
    <row r="933" spans="1:5" ht="12.75">
      <c r="A933" s="76">
        <f t="shared" si="14"/>
        <v>99004</v>
      </c>
      <c r="B933" s="73">
        <v>99</v>
      </c>
      <c r="C933" s="73" t="s">
        <v>141</v>
      </c>
      <c r="D933" s="73">
        <v>4</v>
      </c>
      <c r="E933" s="80">
        <v>4129</v>
      </c>
    </row>
    <row r="934" spans="1:5" ht="12.75">
      <c r="A934" s="76">
        <f t="shared" si="14"/>
        <v>99005</v>
      </c>
      <c r="B934" s="73">
        <v>99</v>
      </c>
      <c r="C934" s="73" t="s">
        <v>141</v>
      </c>
      <c r="D934" s="73">
        <v>5</v>
      </c>
      <c r="E934" s="80">
        <v>4372</v>
      </c>
    </row>
    <row r="935" spans="1:5" ht="12.75">
      <c r="A935" s="76">
        <f t="shared" si="14"/>
        <v>99006</v>
      </c>
      <c r="B935" s="73">
        <v>99</v>
      </c>
      <c r="C935" s="73" t="s">
        <v>141</v>
      </c>
      <c r="D935" s="73">
        <v>6</v>
      </c>
      <c r="E935" s="80">
        <v>4372</v>
      </c>
    </row>
    <row r="936" spans="1:5" ht="12.75">
      <c r="A936" s="76">
        <f t="shared" si="14"/>
        <v>99007</v>
      </c>
      <c r="B936" s="73">
        <v>99</v>
      </c>
      <c r="C936" s="73" t="s">
        <v>141</v>
      </c>
      <c r="D936" s="73">
        <v>7</v>
      </c>
      <c r="E936" s="80">
        <v>4372</v>
      </c>
    </row>
    <row r="937" spans="1:5" ht="12.75">
      <c r="A937" s="76">
        <f t="shared" si="14"/>
        <v>99008</v>
      </c>
      <c r="B937" s="73">
        <v>99</v>
      </c>
      <c r="C937" s="73" t="s">
        <v>141</v>
      </c>
      <c r="D937" s="73">
        <v>8</v>
      </c>
      <c r="E937" s="80">
        <v>4372</v>
      </c>
    </row>
    <row r="938" spans="1:5" ht="12.75">
      <c r="A938" s="76">
        <f t="shared" si="14"/>
        <v>99009</v>
      </c>
      <c r="B938" s="73">
        <v>99</v>
      </c>
      <c r="C938" s="73" t="s">
        <v>141</v>
      </c>
      <c r="D938" s="73">
        <v>9</v>
      </c>
      <c r="E938" s="80">
        <v>4372</v>
      </c>
    </row>
    <row r="939" spans="1:5" ht="12.75">
      <c r="A939" s="76">
        <f t="shared" si="14"/>
        <v>99010</v>
      </c>
      <c r="B939" s="73">
        <v>99</v>
      </c>
      <c r="C939" s="73" t="s">
        <v>141</v>
      </c>
      <c r="D939" s="73">
        <v>10</v>
      </c>
      <c r="E939" s="80">
        <v>4372</v>
      </c>
    </row>
    <row r="940" spans="1:5" ht="12.75">
      <c r="A940" s="76">
        <f t="shared" si="14"/>
        <v>99011</v>
      </c>
      <c r="B940" s="73">
        <v>99</v>
      </c>
      <c r="C940" s="73" t="s">
        <v>141</v>
      </c>
      <c r="D940" s="73">
        <v>11</v>
      </c>
      <c r="E940" s="80">
        <v>4372</v>
      </c>
    </row>
    <row r="941" spans="1:5" ht="12.75">
      <c r="A941" s="76">
        <f t="shared" si="14"/>
        <v>99012</v>
      </c>
      <c r="B941" s="73">
        <v>99</v>
      </c>
      <c r="C941" s="73" t="s">
        <v>141</v>
      </c>
      <c r="D941" s="73">
        <v>12</v>
      </c>
      <c r="E941" s="80">
        <v>4129</v>
      </c>
    </row>
    <row r="942" spans="1:5" ht="12.75">
      <c r="A942" s="76">
        <f t="shared" si="14"/>
        <v>99013</v>
      </c>
      <c r="B942" s="73">
        <v>99</v>
      </c>
      <c r="C942" s="73" t="s">
        <v>141</v>
      </c>
      <c r="D942" s="73">
        <v>13</v>
      </c>
      <c r="E942" s="80">
        <v>4372</v>
      </c>
    </row>
    <row r="943" spans="1:5" ht="12.75">
      <c r="A943" s="76">
        <f t="shared" si="14"/>
        <v>99014</v>
      </c>
      <c r="B943" s="73">
        <v>99</v>
      </c>
      <c r="C943" s="73" t="s">
        <v>141</v>
      </c>
      <c r="D943" s="73">
        <v>14</v>
      </c>
      <c r="E943" s="80">
        <v>4372</v>
      </c>
    </row>
    <row r="944" spans="1:5" ht="12.75">
      <c r="A944" s="76">
        <f t="shared" si="14"/>
        <v>99015</v>
      </c>
      <c r="B944" s="73">
        <v>99</v>
      </c>
      <c r="C944" s="73" t="s">
        <v>141</v>
      </c>
      <c r="D944" s="73">
        <v>15</v>
      </c>
      <c r="E944" s="80">
        <v>4372</v>
      </c>
    </row>
    <row r="945" spans="1:5" ht="12.75">
      <c r="A945" s="76">
        <f t="shared" si="14"/>
        <v>99016</v>
      </c>
      <c r="B945" s="73">
        <v>99</v>
      </c>
      <c r="C945" s="73" t="s">
        <v>141</v>
      </c>
      <c r="D945" s="73">
        <v>16</v>
      </c>
      <c r="E945" s="80">
        <v>4372</v>
      </c>
    </row>
    <row r="946" spans="1:5" ht="12.75">
      <c r="A946" s="76">
        <f t="shared" si="14"/>
        <v>99017</v>
      </c>
      <c r="B946" s="73">
        <v>99</v>
      </c>
      <c r="C946" s="73" t="s">
        <v>141</v>
      </c>
      <c r="D946" s="73">
        <v>17</v>
      </c>
      <c r="E946" s="80">
        <v>4372</v>
      </c>
    </row>
    <row r="947" spans="1:5" ht="12.75">
      <c r="A947" s="76">
        <f t="shared" si="14"/>
        <v>99018</v>
      </c>
      <c r="B947" s="73">
        <v>99</v>
      </c>
      <c r="C947" s="73" t="s">
        <v>141</v>
      </c>
      <c r="D947" s="73">
        <v>18</v>
      </c>
      <c r="E947" s="80">
        <v>4372</v>
      </c>
    </row>
    <row r="948" spans="1:5" ht="12.75">
      <c r="A948" s="76">
        <f t="shared" si="14"/>
        <v>99019</v>
      </c>
      <c r="B948" s="73">
        <v>99</v>
      </c>
      <c r="C948" s="73" t="s">
        <v>141</v>
      </c>
      <c r="D948" s="73">
        <v>19</v>
      </c>
      <c r="E948" s="80">
        <v>4372</v>
      </c>
    </row>
    <row r="949" spans="1:5" ht="12.75">
      <c r="A949" s="76">
        <f t="shared" si="14"/>
        <v>100002</v>
      </c>
      <c r="B949" s="73">
        <v>100</v>
      </c>
      <c r="C949" s="73" t="s">
        <v>142</v>
      </c>
      <c r="D949" s="73">
        <v>2</v>
      </c>
      <c r="E949" s="80">
        <v>1932</v>
      </c>
    </row>
    <row r="950" spans="1:5" ht="12.75">
      <c r="A950" s="76">
        <f t="shared" si="14"/>
        <v>100003</v>
      </c>
      <c r="B950" s="73">
        <v>100</v>
      </c>
      <c r="C950" s="73" t="s">
        <v>142</v>
      </c>
      <c r="D950" s="73">
        <v>3</v>
      </c>
      <c r="E950" s="80">
        <v>1932</v>
      </c>
    </row>
    <row r="951" spans="1:5" ht="12.75">
      <c r="A951" s="76">
        <f t="shared" si="14"/>
        <v>100004</v>
      </c>
      <c r="B951" s="73">
        <v>100</v>
      </c>
      <c r="C951" s="73" t="s">
        <v>142</v>
      </c>
      <c r="D951" s="73">
        <v>4</v>
      </c>
      <c r="E951" s="80">
        <v>1932</v>
      </c>
    </row>
    <row r="952" spans="1:5" ht="12.75">
      <c r="A952" s="76">
        <f t="shared" si="14"/>
        <v>100005</v>
      </c>
      <c r="B952" s="73">
        <v>100</v>
      </c>
      <c r="C952" s="73" t="s">
        <v>142</v>
      </c>
      <c r="D952" s="73">
        <v>5</v>
      </c>
      <c r="E952" s="80">
        <v>1932</v>
      </c>
    </row>
    <row r="953" spans="1:5" ht="12.75">
      <c r="A953" s="76">
        <f t="shared" si="14"/>
        <v>100006</v>
      </c>
      <c r="B953" s="73">
        <v>100</v>
      </c>
      <c r="C953" s="73" t="s">
        <v>142</v>
      </c>
      <c r="D953" s="73">
        <v>6</v>
      </c>
      <c r="E953" s="80">
        <v>1932</v>
      </c>
    </row>
    <row r="954" spans="1:5" ht="12.75">
      <c r="A954" s="76">
        <f t="shared" si="14"/>
        <v>100007</v>
      </c>
      <c r="B954" s="73">
        <v>100</v>
      </c>
      <c r="C954" s="73" t="s">
        <v>142</v>
      </c>
      <c r="D954" s="73">
        <v>7</v>
      </c>
      <c r="E954" s="80">
        <v>1932</v>
      </c>
    </row>
    <row r="955" spans="1:5" ht="12.75">
      <c r="A955" s="76">
        <f t="shared" si="14"/>
        <v>100008</v>
      </c>
      <c r="B955" s="73">
        <v>100</v>
      </c>
      <c r="C955" s="73" t="s">
        <v>142</v>
      </c>
      <c r="D955" s="73">
        <v>8</v>
      </c>
      <c r="E955" s="80">
        <v>1932</v>
      </c>
    </row>
    <row r="956" spans="1:5" ht="12.75">
      <c r="A956" s="76">
        <f t="shared" si="14"/>
        <v>102001</v>
      </c>
      <c r="B956" s="73">
        <v>102</v>
      </c>
      <c r="C956" s="73" t="s">
        <v>143</v>
      </c>
      <c r="D956" s="73">
        <v>1</v>
      </c>
      <c r="E956" s="80">
        <v>3134</v>
      </c>
    </row>
    <row r="957" spans="1:5" ht="12.75">
      <c r="A957" s="76">
        <f t="shared" si="14"/>
        <v>102002</v>
      </c>
      <c r="B957" s="73">
        <v>102</v>
      </c>
      <c r="C957" s="73" t="s">
        <v>143</v>
      </c>
      <c r="D957" s="73">
        <v>2</v>
      </c>
      <c r="E957" s="80">
        <v>3134</v>
      </c>
    </row>
    <row r="958" spans="1:5" ht="12.75">
      <c r="A958" s="76">
        <f t="shared" si="14"/>
        <v>102003</v>
      </c>
      <c r="B958" s="73">
        <v>102</v>
      </c>
      <c r="C958" s="73" t="s">
        <v>143</v>
      </c>
      <c r="D958" s="73">
        <v>3</v>
      </c>
      <c r="E958" s="80">
        <v>3042</v>
      </c>
    </row>
    <row r="959" spans="1:5" ht="12.75">
      <c r="A959" s="76">
        <f t="shared" si="14"/>
        <v>102004</v>
      </c>
      <c r="B959" s="73">
        <v>102</v>
      </c>
      <c r="C959" s="73" t="s">
        <v>143</v>
      </c>
      <c r="D959" s="73">
        <v>4</v>
      </c>
      <c r="E959" s="80">
        <v>3042</v>
      </c>
    </row>
    <row r="960" spans="1:5" ht="12.75">
      <c r="A960" s="76">
        <f t="shared" si="14"/>
        <v>102005</v>
      </c>
      <c r="B960" s="73">
        <v>102</v>
      </c>
      <c r="C960" s="73" t="s">
        <v>143</v>
      </c>
      <c r="D960" s="73">
        <v>5</v>
      </c>
      <c r="E960" s="80">
        <v>3042</v>
      </c>
    </row>
    <row r="961" spans="1:5" ht="12.75">
      <c r="A961" s="76">
        <f t="shared" si="14"/>
        <v>102006</v>
      </c>
      <c r="B961" s="73">
        <v>102</v>
      </c>
      <c r="C961" s="73" t="s">
        <v>143</v>
      </c>
      <c r="D961" s="73">
        <v>6</v>
      </c>
      <c r="E961" s="80">
        <v>3134</v>
      </c>
    </row>
    <row r="962" spans="1:5" ht="12.75">
      <c r="A962" s="76">
        <f t="shared" si="14"/>
        <v>102007</v>
      </c>
      <c r="B962" s="73">
        <v>102</v>
      </c>
      <c r="C962" s="73" t="s">
        <v>143</v>
      </c>
      <c r="D962" s="73">
        <v>7</v>
      </c>
      <c r="E962" s="80">
        <v>3042</v>
      </c>
    </row>
    <row r="963" spans="1:5" ht="12.75">
      <c r="A963" s="76">
        <f aca="true" t="shared" si="15" ref="A963:A1026">+B963*1000+D963</f>
        <v>102008</v>
      </c>
      <c r="B963" s="73">
        <v>102</v>
      </c>
      <c r="C963" s="73" t="s">
        <v>143</v>
      </c>
      <c r="D963" s="73">
        <v>8</v>
      </c>
      <c r="E963" s="80">
        <v>3134</v>
      </c>
    </row>
    <row r="964" spans="1:5" ht="12.75">
      <c r="A964" s="76">
        <f t="shared" si="15"/>
        <v>102009</v>
      </c>
      <c r="B964" s="73">
        <v>102</v>
      </c>
      <c r="C964" s="73" t="s">
        <v>143</v>
      </c>
      <c r="D964" s="73">
        <v>9</v>
      </c>
      <c r="E964" s="80">
        <v>3042</v>
      </c>
    </row>
    <row r="965" spans="1:5" ht="12.75">
      <c r="A965" s="76">
        <f t="shared" si="15"/>
        <v>102010</v>
      </c>
      <c r="B965" s="73">
        <v>102</v>
      </c>
      <c r="C965" s="73" t="s">
        <v>143</v>
      </c>
      <c r="D965" s="73">
        <v>10</v>
      </c>
      <c r="E965" s="80">
        <v>2673</v>
      </c>
    </row>
    <row r="966" spans="1:5" ht="12.75">
      <c r="A966" s="76">
        <f t="shared" si="15"/>
        <v>102011</v>
      </c>
      <c r="B966" s="73">
        <v>102</v>
      </c>
      <c r="C966" s="73" t="s">
        <v>143</v>
      </c>
      <c r="D966" s="73">
        <v>11</v>
      </c>
      <c r="E966" s="80">
        <v>3134</v>
      </c>
    </row>
    <row r="967" spans="1:5" ht="12.75">
      <c r="A967" s="76">
        <f t="shared" si="15"/>
        <v>102012</v>
      </c>
      <c r="B967" s="73">
        <v>102</v>
      </c>
      <c r="C967" s="73" t="s">
        <v>143</v>
      </c>
      <c r="D967" s="73">
        <v>12</v>
      </c>
      <c r="E967" s="80">
        <v>3134</v>
      </c>
    </row>
    <row r="968" spans="1:5" ht="12.75">
      <c r="A968" s="76">
        <f t="shared" si="15"/>
        <v>102013</v>
      </c>
      <c r="B968" s="73">
        <v>102</v>
      </c>
      <c r="C968" s="73" t="s">
        <v>143</v>
      </c>
      <c r="D968" s="73">
        <v>13</v>
      </c>
      <c r="E968" s="80">
        <v>3134</v>
      </c>
    </row>
    <row r="969" spans="1:5" ht="12.75">
      <c r="A969" s="76">
        <f t="shared" si="15"/>
        <v>103001</v>
      </c>
      <c r="B969" s="73">
        <v>103</v>
      </c>
      <c r="C969" s="73" t="s">
        <v>144</v>
      </c>
      <c r="D969" s="73">
        <v>1</v>
      </c>
      <c r="E969" s="80">
        <v>2487</v>
      </c>
    </row>
    <row r="970" spans="1:5" ht="12.75">
      <c r="A970" s="76">
        <f t="shared" si="15"/>
        <v>103002</v>
      </c>
      <c r="B970" s="73">
        <v>103</v>
      </c>
      <c r="C970" s="73" t="s">
        <v>144</v>
      </c>
      <c r="D970" s="73">
        <v>2</v>
      </c>
      <c r="E970" s="80">
        <v>2638</v>
      </c>
    </row>
    <row r="971" spans="1:5" ht="12.75">
      <c r="A971" s="76">
        <f t="shared" si="15"/>
        <v>103003</v>
      </c>
      <c r="B971" s="73">
        <v>103</v>
      </c>
      <c r="C971" s="73" t="s">
        <v>144</v>
      </c>
      <c r="D971" s="73">
        <v>3</v>
      </c>
      <c r="E971" s="80">
        <v>2487</v>
      </c>
    </row>
    <row r="972" spans="1:5" ht="12.75">
      <c r="A972" s="76">
        <f t="shared" si="15"/>
        <v>103004</v>
      </c>
      <c r="B972" s="73">
        <v>103</v>
      </c>
      <c r="C972" s="73" t="s">
        <v>144</v>
      </c>
      <c r="D972" s="73">
        <v>4</v>
      </c>
      <c r="E972" s="80">
        <v>2261</v>
      </c>
    </row>
    <row r="973" spans="1:5" ht="12.75">
      <c r="A973" s="76">
        <f t="shared" si="15"/>
        <v>103005</v>
      </c>
      <c r="B973" s="73">
        <v>103</v>
      </c>
      <c r="C973" s="73" t="s">
        <v>144</v>
      </c>
      <c r="D973" s="73">
        <v>5</v>
      </c>
      <c r="E973" s="80">
        <v>2261</v>
      </c>
    </row>
    <row r="974" spans="1:5" ht="12.75">
      <c r="A974" s="76">
        <f t="shared" si="15"/>
        <v>103006</v>
      </c>
      <c r="B974" s="73">
        <v>103</v>
      </c>
      <c r="C974" s="73" t="s">
        <v>144</v>
      </c>
      <c r="D974" s="73">
        <v>6</v>
      </c>
      <c r="E974" s="80">
        <v>2261</v>
      </c>
    </row>
    <row r="975" spans="1:5" ht="12.75">
      <c r="A975" s="76">
        <f t="shared" si="15"/>
        <v>103007</v>
      </c>
      <c r="B975" s="73">
        <v>103</v>
      </c>
      <c r="C975" s="73" t="s">
        <v>144</v>
      </c>
      <c r="D975" s="73">
        <v>7</v>
      </c>
      <c r="E975" s="80">
        <v>2261</v>
      </c>
    </row>
    <row r="976" spans="1:5" ht="12.75">
      <c r="A976" s="76">
        <f t="shared" si="15"/>
        <v>103008</v>
      </c>
      <c r="B976" s="73">
        <v>103</v>
      </c>
      <c r="C976" s="73" t="s">
        <v>144</v>
      </c>
      <c r="D976" s="73">
        <v>8</v>
      </c>
      <c r="E976" s="80">
        <v>2487</v>
      </c>
    </row>
    <row r="977" spans="1:5" ht="12.75">
      <c r="A977" s="76">
        <f t="shared" si="15"/>
        <v>103009</v>
      </c>
      <c r="B977" s="73">
        <v>103</v>
      </c>
      <c r="C977" s="73" t="s">
        <v>144</v>
      </c>
      <c r="D977" s="73">
        <v>9</v>
      </c>
      <c r="E977" s="80">
        <v>2261</v>
      </c>
    </row>
    <row r="978" spans="1:5" ht="12.75">
      <c r="A978" s="76">
        <f t="shared" si="15"/>
        <v>103010</v>
      </c>
      <c r="B978" s="73">
        <v>103</v>
      </c>
      <c r="C978" s="73" t="s">
        <v>144</v>
      </c>
      <c r="D978" s="73">
        <v>10</v>
      </c>
      <c r="E978" s="80">
        <v>2261</v>
      </c>
    </row>
    <row r="979" spans="1:5" ht="12.75">
      <c r="A979" s="76">
        <f t="shared" si="15"/>
        <v>103011</v>
      </c>
      <c r="B979" s="73">
        <v>103</v>
      </c>
      <c r="C979" s="73" t="s">
        <v>144</v>
      </c>
      <c r="D979" s="73">
        <v>11</v>
      </c>
      <c r="E979" s="80">
        <v>2186</v>
      </c>
    </row>
    <row r="980" spans="1:5" ht="12.75">
      <c r="A980" s="76">
        <f t="shared" si="15"/>
        <v>103012</v>
      </c>
      <c r="B980" s="73">
        <v>103</v>
      </c>
      <c r="C980" s="73" t="s">
        <v>144</v>
      </c>
      <c r="D980" s="73">
        <v>12</v>
      </c>
      <c r="E980" s="80">
        <v>2261</v>
      </c>
    </row>
    <row r="981" spans="1:5" ht="12.75">
      <c r="A981" s="76">
        <f t="shared" si="15"/>
        <v>104001</v>
      </c>
      <c r="B981" s="73">
        <v>104</v>
      </c>
      <c r="C981" s="73" t="s">
        <v>145</v>
      </c>
      <c r="D981" s="73">
        <v>1</v>
      </c>
      <c r="E981" s="80">
        <v>1329</v>
      </c>
    </row>
    <row r="982" spans="1:5" ht="12.75">
      <c r="A982" s="76">
        <f t="shared" si="15"/>
        <v>104002</v>
      </c>
      <c r="B982" s="73">
        <v>104</v>
      </c>
      <c r="C982" s="73" t="s">
        <v>145</v>
      </c>
      <c r="D982" s="73">
        <v>2</v>
      </c>
      <c r="E982" s="80">
        <v>1329</v>
      </c>
    </row>
    <row r="983" spans="1:5" ht="12.75">
      <c r="A983" s="76">
        <f t="shared" si="15"/>
        <v>104003</v>
      </c>
      <c r="B983" s="73">
        <v>104</v>
      </c>
      <c r="C983" s="73" t="s">
        <v>145</v>
      </c>
      <c r="D983" s="73">
        <v>3</v>
      </c>
      <c r="E983" s="80">
        <v>1284</v>
      </c>
    </row>
    <row r="984" spans="1:5" ht="12.75">
      <c r="A984" s="76">
        <f t="shared" si="15"/>
        <v>104004</v>
      </c>
      <c r="B984" s="73">
        <v>104</v>
      </c>
      <c r="C984" s="73" t="s">
        <v>145</v>
      </c>
      <c r="D984" s="73">
        <v>4</v>
      </c>
      <c r="E984" s="80">
        <v>1284</v>
      </c>
    </row>
    <row r="985" spans="1:5" ht="12.75">
      <c r="A985" s="76">
        <f t="shared" si="15"/>
        <v>104005</v>
      </c>
      <c r="B985" s="73">
        <v>104</v>
      </c>
      <c r="C985" s="73" t="s">
        <v>145</v>
      </c>
      <c r="D985" s="73">
        <v>5</v>
      </c>
      <c r="E985" s="80">
        <v>1329</v>
      </c>
    </row>
    <row r="986" spans="1:5" ht="12.75">
      <c r="A986" s="76">
        <f t="shared" si="15"/>
        <v>104006</v>
      </c>
      <c r="B986" s="73">
        <v>104</v>
      </c>
      <c r="C986" s="73" t="s">
        <v>145</v>
      </c>
      <c r="D986" s="73">
        <v>6</v>
      </c>
      <c r="E986" s="80">
        <v>1284</v>
      </c>
    </row>
    <row r="987" spans="1:5" ht="12.75">
      <c r="A987" s="76">
        <f t="shared" si="15"/>
        <v>104007</v>
      </c>
      <c r="B987" s="73">
        <v>104</v>
      </c>
      <c r="C987" s="73" t="s">
        <v>145</v>
      </c>
      <c r="D987" s="73">
        <v>7</v>
      </c>
      <c r="E987" s="80">
        <v>1329</v>
      </c>
    </row>
    <row r="988" spans="1:5" ht="12.75">
      <c r="A988" s="76">
        <f t="shared" si="15"/>
        <v>104008</v>
      </c>
      <c r="B988" s="73">
        <v>104</v>
      </c>
      <c r="C988" s="73" t="s">
        <v>145</v>
      </c>
      <c r="D988" s="73">
        <v>8</v>
      </c>
      <c r="E988" s="80">
        <v>1284</v>
      </c>
    </row>
    <row r="989" spans="1:5" ht="12.75">
      <c r="A989" s="76">
        <f t="shared" si="15"/>
        <v>104009</v>
      </c>
      <c r="B989" s="73">
        <v>104</v>
      </c>
      <c r="C989" s="73" t="s">
        <v>145</v>
      </c>
      <c r="D989" s="73">
        <v>9</v>
      </c>
      <c r="E989" s="80">
        <v>1329</v>
      </c>
    </row>
    <row r="990" spans="1:5" ht="12.75">
      <c r="A990" s="76">
        <f t="shared" si="15"/>
        <v>104010</v>
      </c>
      <c r="B990" s="73">
        <v>104</v>
      </c>
      <c r="C990" s="73" t="s">
        <v>145</v>
      </c>
      <c r="D990" s="73">
        <v>10</v>
      </c>
      <c r="E990" s="80">
        <v>1274</v>
      </c>
    </row>
    <row r="991" spans="1:5" ht="12.75">
      <c r="A991" s="76">
        <f t="shared" si="15"/>
        <v>105001</v>
      </c>
      <c r="B991" s="73">
        <v>105</v>
      </c>
      <c r="C991" s="73" t="s">
        <v>146</v>
      </c>
      <c r="D991" s="73">
        <v>1</v>
      </c>
      <c r="E991" s="80">
        <v>1339</v>
      </c>
    </row>
    <row r="992" spans="1:5" ht="12.75">
      <c r="A992" s="76">
        <f t="shared" si="15"/>
        <v>105002</v>
      </c>
      <c r="B992" s="73">
        <v>105</v>
      </c>
      <c r="C992" s="73" t="s">
        <v>146</v>
      </c>
      <c r="D992" s="73">
        <v>2</v>
      </c>
      <c r="E992" s="80">
        <v>1339</v>
      </c>
    </row>
    <row r="993" spans="1:5" ht="12.75">
      <c r="A993" s="76">
        <f t="shared" si="15"/>
        <v>105003</v>
      </c>
      <c r="B993" s="73">
        <v>105</v>
      </c>
      <c r="C993" s="73" t="s">
        <v>146</v>
      </c>
      <c r="D993" s="73">
        <v>3</v>
      </c>
      <c r="E993" s="80">
        <v>1339</v>
      </c>
    </row>
    <row r="994" spans="1:5" ht="12.75">
      <c r="A994" s="76">
        <f t="shared" si="15"/>
        <v>105004</v>
      </c>
      <c r="B994" s="73">
        <v>105</v>
      </c>
      <c r="C994" s="73" t="s">
        <v>146</v>
      </c>
      <c r="D994" s="73">
        <v>4</v>
      </c>
      <c r="E994" s="80">
        <v>1339</v>
      </c>
    </row>
    <row r="995" spans="1:5" ht="12.75">
      <c r="A995" s="76">
        <f t="shared" si="15"/>
        <v>105005</v>
      </c>
      <c r="B995" s="73">
        <v>105</v>
      </c>
      <c r="C995" s="73" t="s">
        <v>146</v>
      </c>
      <c r="D995" s="73">
        <v>5</v>
      </c>
      <c r="E995" s="80">
        <v>1339</v>
      </c>
    </row>
    <row r="996" spans="1:5" ht="12.75">
      <c r="A996" s="76">
        <f t="shared" si="15"/>
        <v>105006</v>
      </c>
      <c r="B996" s="73">
        <v>105</v>
      </c>
      <c r="C996" s="73" t="s">
        <v>146</v>
      </c>
      <c r="D996" s="73">
        <v>6</v>
      </c>
      <c r="E996" s="80">
        <v>1339</v>
      </c>
    </row>
    <row r="997" spans="1:5" ht="12.75">
      <c r="A997" s="76">
        <f t="shared" si="15"/>
        <v>106001</v>
      </c>
      <c r="B997" s="73">
        <v>106</v>
      </c>
      <c r="C997" s="73" t="s">
        <v>147</v>
      </c>
      <c r="D997" s="73">
        <v>1</v>
      </c>
      <c r="E997" s="80">
        <v>1408</v>
      </c>
    </row>
    <row r="998" spans="1:5" ht="12.75">
      <c r="A998" s="76">
        <f t="shared" si="15"/>
        <v>106002</v>
      </c>
      <c r="B998" s="73">
        <v>106</v>
      </c>
      <c r="C998" s="73" t="s">
        <v>147</v>
      </c>
      <c r="D998" s="73">
        <v>2</v>
      </c>
      <c r="E998" s="80">
        <v>1408</v>
      </c>
    </row>
    <row r="999" spans="1:5" ht="12.75">
      <c r="A999" s="76">
        <f t="shared" si="15"/>
        <v>106003</v>
      </c>
      <c r="B999" s="73">
        <v>106</v>
      </c>
      <c r="C999" s="73" t="s">
        <v>147</v>
      </c>
      <c r="D999" s="73">
        <v>3</v>
      </c>
      <c r="E999" s="80">
        <v>1201</v>
      </c>
    </row>
    <row r="1000" spans="1:5" ht="12.75">
      <c r="A1000" s="76">
        <f t="shared" si="15"/>
        <v>106004</v>
      </c>
      <c r="B1000" s="73">
        <v>106</v>
      </c>
      <c r="C1000" s="73" t="s">
        <v>147</v>
      </c>
      <c r="D1000" s="73">
        <v>4</v>
      </c>
      <c r="E1000" s="80">
        <v>1201</v>
      </c>
    </row>
    <row r="1001" spans="1:5" ht="12.75">
      <c r="A1001" s="76">
        <f t="shared" si="15"/>
        <v>106005</v>
      </c>
      <c r="B1001" s="73">
        <v>106</v>
      </c>
      <c r="C1001" s="73" t="s">
        <v>147</v>
      </c>
      <c r="D1001" s="73">
        <v>5</v>
      </c>
      <c r="E1001" s="80">
        <v>1201</v>
      </c>
    </row>
    <row r="1002" spans="1:5" ht="12.75">
      <c r="A1002" s="76">
        <f t="shared" si="15"/>
        <v>106006</v>
      </c>
      <c r="B1002" s="73">
        <v>106</v>
      </c>
      <c r="C1002" s="73" t="s">
        <v>147</v>
      </c>
      <c r="D1002" s="73">
        <v>6</v>
      </c>
      <c r="E1002" s="80">
        <v>1242</v>
      </c>
    </row>
    <row r="1003" spans="1:5" ht="12.75">
      <c r="A1003" s="76">
        <f t="shared" si="15"/>
        <v>106007</v>
      </c>
      <c r="B1003" s="73">
        <v>106</v>
      </c>
      <c r="C1003" s="73" t="s">
        <v>147</v>
      </c>
      <c r="D1003" s="73">
        <v>7</v>
      </c>
      <c r="E1003" s="80">
        <v>1242</v>
      </c>
    </row>
    <row r="1004" spans="1:5" ht="12.75">
      <c r="A1004" s="76">
        <f t="shared" si="15"/>
        <v>106008</v>
      </c>
      <c r="B1004" s="73">
        <v>106</v>
      </c>
      <c r="C1004" s="73" t="s">
        <v>147</v>
      </c>
      <c r="D1004" s="73">
        <v>8</v>
      </c>
      <c r="E1004" s="80">
        <v>1242</v>
      </c>
    </row>
    <row r="1005" spans="1:5" ht="12.75">
      <c r="A1005" s="76">
        <f t="shared" si="15"/>
        <v>106009</v>
      </c>
      <c r="B1005" s="73">
        <v>106</v>
      </c>
      <c r="C1005" s="73" t="s">
        <v>147</v>
      </c>
      <c r="D1005" s="73">
        <v>9</v>
      </c>
      <c r="E1005" s="80">
        <v>1408</v>
      </c>
    </row>
    <row r="1006" spans="1:5" ht="12.75">
      <c r="A1006" s="76">
        <f t="shared" si="15"/>
        <v>106010</v>
      </c>
      <c r="B1006" s="73">
        <v>106</v>
      </c>
      <c r="C1006" s="73" t="s">
        <v>147</v>
      </c>
      <c r="D1006" s="73">
        <v>10</v>
      </c>
      <c r="E1006" s="80">
        <v>1242</v>
      </c>
    </row>
    <row r="1007" spans="1:5" ht="12.75">
      <c r="A1007" s="76">
        <f t="shared" si="15"/>
        <v>107001</v>
      </c>
      <c r="B1007" s="73">
        <v>107</v>
      </c>
      <c r="C1007" s="73" t="s">
        <v>148</v>
      </c>
      <c r="D1007" s="73">
        <v>1</v>
      </c>
      <c r="E1007" s="80">
        <v>1902</v>
      </c>
    </row>
    <row r="1008" spans="1:5" ht="12.75">
      <c r="A1008" s="76">
        <f t="shared" si="15"/>
        <v>107002</v>
      </c>
      <c r="B1008" s="73">
        <v>107</v>
      </c>
      <c r="C1008" s="73" t="s">
        <v>148</v>
      </c>
      <c r="D1008" s="73">
        <v>2</v>
      </c>
      <c r="E1008" s="80">
        <v>1902</v>
      </c>
    </row>
    <row r="1009" spans="1:5" ht="12.75">
      <c r="A1009" s="76">
        <f t="shared" si="15"/>
        <v>107003</v>
      </c>
      <c r="B1009" s="73">
        <v>107</v>
      </c>
      <c r="C1009" s="73" t="s">
        <v>148</v>
      </c>
      <c r="D1009" s="73">
        <v>3</v>
      </c>
      <c r="E1009" s="80">
        <v>1836</v>
      </c>
    </row>
    <row r="1010" spans="1:5" ht="12.75">
      <c r="A1010" s="76">
        <f t="shared" si="15"/>
        <v>107004</v>
      </c>
      <c r="B1010" s="73">
        <v>107</v>
      </c>
      <c r="C1010" s="73" t="s">
        <v>148</v>
      </c>
      <c r="D1010" s="73">
        <v>4</v>
      </c>
      <c r="E1010" s="80">
        <v>1574</v>
      </c>
    </row>
    <row r="1011" spans="1:5" ht="12.75">
      <c r="A1011" s="76">
        <f t="shared" si="15"/>
        <v>107005</v>
      </c>
      <c r="B1011" s="73">
        <v>107</v>
      </c>
      <c r="C1011" s="73" t="s">
        <v>148</v>
      </c>
      <c r="D1011" s="73">
        <v>5</v>
      </c>
      <c r="E1011" s="80">
        <v>1705</v>
      </c>
    </row>
    <row r="1012" spans="1:5" ht="12.75">
      <c r="A1012" s="76">
        <f t="shared" si="15"/>
        <v>107006</v>
      </c>
      <c r="B1012" s="73">
        <v>107</v>
      </c>
      <c r="C1012" s="73" t="s">
        <v>148</v>
      </c>
      <c r="D1012" s="73">
        <v>6</v>
      </c>
      <c r="E1012" s="80">
        <v>1705</v>
      </c>
    </row>
    <row r="1013" spans="1:5" ht="12.75">
      <c r="A1013" s="76">
        <f t="shared" si="15"/>
        <v>107007</v>
      </c>
      <c r="B1013" s="73">
        <v>107</v>
      </c>
      <c r="C1013" s="73" t="s">
        <v>148</v>
      </c>
      <c r="D1013" s="73">
        <v>7</v>
      </c>
      <c r="E1013" s="80">
        <v>1705</v>
      </c>
    </row>
    <row r="1014" spans="1:5" ht="12.75">
      <c r="A1014" s="76">
        <f t="shared" si="15"/>
        <v>107008</v>
      </c>
      <c r="B1014" s="73">
        <v>107</v>
      </c>
      <c r="C1014" s="73" t="s">
        <v>148</v>
      </c>
      <c r="D1014" s="73">
        <v>8</v>
      </c>
      <c r="E1014" s="80">
        <v>1836</v>
      </c>
    </row>
    <row r="1015" spans="1:5" ht="12.75">
      <c r="A1015" s="76">
        <f t="shared" si="15"/>
        <v>107009</v>
      </c>
      <c r="B1015" s="73">
        <v>107</v>
      </c>
      <c r="C1015" s="73" t="s">
        <v>148</v>
      </c>
      <c r="D1015" s="73">
        <v>9</v>
      </c>
      <c r="E1015" s="80">
        <v>1836</v>
      </c>
    </row>
    <row r="1016" spans="1:5" ht="12.75">
      <c r="A1016" s="76">
        <f t="shared" si="15"/>
        <v>107010</v>
      </c>
      <c r="B1016" s="73">
        <v>107</v>
      </c>
      <c r="C1016" s="73" t="s">
        <v>148</v>
      </c>
      <c r="D1016" s="73">
        <v>10</v>
      </c>
      <c r="E1016" s="80">
        <v>1836</v>
      </c>
    </row>
    <row r="1017" spans="1:5" ht="12.75">
      <c r="A1017" s="76">
        <f t="shared" si="15"/>
        <v>107011</v>
      </c>
      <c r="B1017" s="73">
        <v>107</v>
      </c>
      <c r="C1017" s="73" t="s">
        <v>148</v>
      </c>
      <c r="D1017" s="73">
        <v>11</v>
      </c>
      <c r="E1017" s="80">
        <v>1836</v>
      </c>
    </row>
    <row r="1018" spans="1:5" ht="12.75">
      <c r="A1018" s="76">
        <f t="shared" si="15"/>
        <v>107012</v>
      </c>
      <c r="B1018" s="73">
        <v>107</v>
      </c>
      <c r="C1018" s="73" t="s">
        <v>148</v>
      </c>
      <c r="D1018" s="73">
        <v>12</v>
      </c>
      <c r="E1018" s="80">
        <v>1902</v>
      </c>
    </row>
    <row r="1019" spans="1:5" ht="12.75">
      <c r="A1019" s="76">
        <f t="shared" si="15"/>
        <v>107013</v>
      </c>
      <c r="B1019" s="73">
        <v>107</v>
      </c>
      <c r="C1019" s="73" t="s">
        <v>148</v>
      </c>
      <c r="D1019" s="73">
        <v>13</v>
      </c>
      <c r="E1019" s="80">
        <v>1902</v>
      </c>
    </row>
    <row r="1020" spans="1:5" ht="12.75">
      <c r="A1020" s="76">
        <f t="shared" si="15"/>
        <v>107014</v>
      </c>
      <c r="B1020" s="73">
        <v>107</v>
      </c>
      <c r="C1020" s="73" t="s">
        <v>148</v>
      </c>
      <c r="D1020" s="73">
        <v>14</v>
      </c>
      <c r="E1020" s="80">
        <v>1836</v>
      </c>
    </row>
    <row r="1021" spans="1:5" ht="12.75">
      <c r="A1021" s="76">
        <f t="shared" si="15"/>
        <v>107015</v>
      </c>
      <c r="B1021" s="73">
        <v>107</v>
      </c>
      <c r="C1021" s="73" t="s">
        <v>148</v>
      </c>
      <c r="D1021" s="73">
        <v>15</v>
      </c>
      <c r="E1021" s="80">
        <v>1836</v>
      </c>
    </row>
    <row r="1022" spans="1:5" ht="12.75">
      <c r="A1022" s="76">
        <f t="shared" si="15"/>
        <v>107016</v>
      </c>
      <c r="B1022" s="73">
        <v>107</v>
      </c>
      <c r="C1022" s="73" t="s">
        <v>148</v>
      </c>
      <c r="D1022" s="73">
        <v>16</v>
      </c>
      <c r="E1022" s="80">
        <v>1836</v>
      </c>
    </row>
    <row r="1023" spans="1:5" ht="12.75">
      <c r="A1023" s="76">
        <f t="shared" si="15"/>
        <v>107017</v>
      </c>
      <c r="B1023" s="73">
        <v>107</v>
      </c>
      <c r="C1023" s="73" t="s">
        <v>148</v>
      </c>
      <c r="D1023" s="73">
        <v>17</v>
      </c>
      <c r="E1023" s="80">
        <v>1902</v>
      </c>
    </row>
    <row r="1024" spans="1:5" ht="12.75">
      <c r="A1024" s="76">
        <f t="shared" si="15"/>
        <v>108001</v>
      </c>
      <c r="B1024" s="73">
        <v>108</v>
      </c>
      <c r="C1024" s="73" t="s">
        <v>149</v>
      </c>
      <c r="D1024" s="73">
        <v>1</v>
      </c>
      <c r="E1024" s="80">
        <v>2055</v>
      </c>
    </row>
    <row r="1025" spans="1:5" ht="12.75">
      <c r="A1025" s="76">
        <f t="shared" si="15"/>
        <v>108002</v>
      </c>
      <c r="B1025" s="73">
        <v>108</v>
      </c>
      <c r="C1025" s="73" t="s">
        <v>149</v>
      </c>
      <c r="D1025" s="73">
        <v>2</v>
      </c>
      <c r="E1025" s="80">
        <v>2055</v>
      </c>
    </row>
    <row r="1026" spans="1:5" ht="12.75">
      <c r="A1026" s="76">
        <f t="shared" si="15"/>
        <v>108003</v>
      </c>
      <c r="B1026" s="73">
        <v>108</v>
      </c>
      <c r="C1026" s="73" t="s">
        <v>149</v>
      </c>
      <c r="D1026" s="73">
        <v>3</v>
      </c>
      <c r="E1026" s="80">
        <v>1752</v>
      </c>
    </row>
    <row r="1027" spans="1:5" ht="12.75">
      <c r="A1027" s="76">
        <f aca="true" t="shared" si="16" ref="A1027:A1090">+B1027*1000+D1027</f>
        <v>108004</v>
      </c>
      <c r="B1027" s="73">
        <v>108</v>
      </c>
      <c r="C1027" s="73" t="s">
        <v>149</v>
      </c>
      <c r="D1027" s="73">
        <v>4</v>
      </c>
      <c r="E1027" s="80">
        <v>1813</v>
      </c>
    </row>
    <row r="1028" spans="1:5" ht="12.75">
      <c r="A1028" s="76">
        <f t="shared" si="16"/>
        <v>108005</v>
      </c>
      <c r="B1028" s="73">
        <v>108</v>
      </c>
      <c r="C1028" s="73" t="s">
        <v>149</v>
      </c>
      <c r="D1028" s="73">
        <v>5</v>
      </c>
      <c r="E1028" s="80">
        <v>1813</v>
      </c>
    </row>
    <row r="1029" spans="1:5" ht="12.75">
      <c r="A1029" s="76">
        <f t="shared" si="16"/>
        <v>108006</v>
      </c>
      <c r="B1029" s="73">
        <v>108</v>
      </c>
      <c r="C1029" s="73" t="s">
        <v>149</v>
      </c>
      <c r="D1029" s="73">
        <v>6</v>
      </c>
      <c r="E1029" s="80">
        <v>1813</v>
      </c>
    </row>
    <row r="1030" spans="1:5" ht="12.75">
      <c r="A1030" s="76">
        <f t="shared" si="16"/>
        <v>108007</v>
      </c>
      <c r="B1030" s="73">
        <v>108</v>
      </c>
      <c r="C1030" s="73" t="s">
        <v>149</v>
      </c>
      <c r="D1030" s="73">
        <v>7</v>
      </c>
      <c r="E1030" s="80">
        <v>1994</v>
      </c>
    </row>
    <row r="1031" spans="1:5" ht="12.75">
      <c r="A1031" s="76">
        <f t="shared" si="16"/>
        <v>108008</v>
      </c>
      <c r="B1031" s="73">
        <v>108</v>
      </c>
      <c r="C1031" s="73" t="s">
        <v>149</v>
      </c>
      <c r="D1031" s="73">
        <v>8</v>
      </c>
      <c r="E1031" s="80">
        <v>1813</v>
      </c>
    </row>
    <row r="1032" spans="1:5" ht="12.75">
      <c r="A1032" s="76">
        <f t="shared" si="16"/>
        <v>108009</v>
      </c>
      <c r="B1032" s="73">
        <v>108</v>
      </c>
      <c r="C1032" s="73" t="s">
        <v>149</v>
      </c>
      <c r="D1032" s="73">
        <v>9</v>
      </c>
      <c r="E1032" s="80">
        <v>1813</v>
      </c>
    </row>
    <row r="1033" spans="1:5" ht="12.75">
      <c r="A1033" s="76">
        <f t="shared" si="16"/>
        <v>108010</v>
      </c>
      <c r="B1033" s="73">
        <v>108</v>
      </c>
      <c r="C1033" s="73" t="s">
        <v>149</v>
      </c>
      <c r="D1033" s="73">
        <v>10</v>
      </c>
      <c r="E1033" s="80">
        <v>2055</v>
      </c>
    </row>
    <row r="1034" spans="1:5" ht="12.75">
      <c r="A1034" s="76">
        <f t="shared" si="16"/>
        <v>108011</v>
      </c>
      <c r="B1034" s="73">
        <v>108</v>
      </c>
      <c r="C1034" s="73" t="s">
        <v>149</v>
      </c>
      <c r="D1034" s="73">
        <v>11</v>
      </c>
      <c r="E1034" s="80">
        <v>2055</v>
      </c>
    </row>
    <row r="1035" spans="1:5" ht="12.75">
      <c r="A1035" s="76">
        <f t="shared" si="16"/>
        <v>108012</v>
      </c>
      <c r="B1035" s="73">
        <v>108</v>
      </c>
      <c r="C1035" s="73" t="s">
        <v>149</v>
      </c>
      <c r="D1035" s="73">
        <v>12</v>
      </c>
      <c r="E1035" s="80">
        <v>1813</v>
      </c>
    </row>
    <row r="1036" spans="1:5" ht="12.75">
      <c r="A1036" s="76">
        <f t="shared" si="16"/>
        <v>108013</v>
      </c>
      <c r="B1036" s="73">
        <v>108</v>
      </c>
      <c r="C1036" s="73" t="s">
        <v>149</v>
      </c>
      <c r="D1036" s="73">
        <v>13</v>
      </c>
      <c r="E1036" s="80">
        <v>1813</v>
      </c>
    </row>
    <row r="1037" spans="1:5" ht="12.75">
      <c r="A1037" s="76">
        <f t="shared" si="16"/>
        <v>108014</v>
      </c>
      <c r="B1037" s="73">
        <v>108</v>
      </c>
      <c r="C1037" s="73" t="s">
        <v>149</v>
      </c>
      <c r="D1037" s="73">
        <v>14</v>
      </c>
      <c r="E1037" s="80">
        <v>1994</v>
      </c>
    </row>
    <row r="1038" spans="1:5" ht="12.75">
      <c r="A1038" s="76">
        <f t="shared" si="16"/>
        <v>108015</v>
      </c>
      <c r="B1038" s="73">
        <v>108</v>
      </c>
      <c r="C1038" s="73" t="s">
        <v>149</v>
      </c>
      <c r="D1038" s="73">
        <v>15</v>
      </c>
      <c r="E1038" s="80">
        <v>1813</v>
      </c>
    </row>
    <row r="1039" spans="1:5" ht="12.75">
      <c r="A1039" s="76">
        <f t="shared" si="16"/>
        <v>108017</v>
      </c>
      <c r="B1039" s="73">
        <v>108</v>
      </c>
      <c r="C1039" s="73" t="s">
        <v>149</v>
      </c>
      <c r="D1039" s="73">
        <v>17</v>
      </c>
      <c r="E1039" s="80">
        <v>1813</v>
      </c>
    </row>
    <row r="1040" spans="1:5" ht="12.75">
      <c r="A1040" s="76">
        <f t="shared" si="16"/>
        <v>108018</v>
      </c>
      <c r="B1040" s="73">
        <v>108</v>
      </c>
      <c r="C1040" s="73" t="s">
        <v>149</v>
      </c>
      <c r="D1040" s="73">
        <v>18</v>
      </c>
      <c r="E1040" s="80">
        <v>1813</v>
      </c>
    </row>
    <row r="1041" spans="1:5" ht="12.75">
      <c r="A1041" s="76">
        <f t="shared" si="16"/>
        <v>109001</v>
      </c>
      <c r="B1041" s="73">
        <v>109</v>
      </c>
      <c r="C1041" s="73" t="s">
        <v>150</v>
      </c>
      <c r="D1041" s="73">
        <v>1</v>
      </c>
      <c r="E1041" s="80">
        <v>2477</v>
      </c>
    </row>
    <row r="1042" spans="1:5" ht="12.75">
      <c r="A1042" s="76">
        <f t="shared" si="16"/>
        <v>109002</v>
      </c>
      <c r="B1042" s="73">
        <v>109</v>
      </c>
      <c r="C1042" s="73" t="s">
        <v>150</v>
      </c>
      <c r="D1042" s="73">
        <v>2</v>
      </c>
      <c r="E1042" s="80">
        <v>2477</v>
      </c>
    </row>
    <row r="1043" spans="1:5" ht="12.75">
      <c r="A1043" s="76">
        <f t="shared" si="16"/>
        <v>109003</v>
      </c>
      <c r="B1043" s="73">
        <v>109</v>
      </c>
      <c r="C1043" s="73" t="s">
        <v>150</v>
      </c>
      <c r="D1043" s="73">
        <v>3</v>
      </c>
      <c r="E1043" s="80">
        <v>2395</v>
      </c>
    </row>
    <row r="1044" spans="1:5" ht="12.75">
      <c r="A1044" s="76">
        <f t="shared" si="16"/>
        <v>109004</v>
      </c>
      <c r="B1044" s="73">
        <v>109</v>
      </c>
      <c r="C1044" s="73" t="s">
        <v>150</v>
      </c>
      <c r="D1044" s="73">
        <v>4</v>
      </c>
      <c r="E1044" s="80">
        <v>2477</v>
      </c>
    </row>
    <row r="1045" spans="1:5" ht="12.75">
      <c r="A1045" s="76">
        <f t="shared" si="16"/>
        <v>109005</v>
      </c>
      <c r="B1045" s="73">
        <v>109</v>
      </c>
      <c r="C1045" s="73" t="s">
        <v>150</v>
      </c>
      <c r="D1045" s="73">
        <v>5</v>
      </c>
      <c r="E1045" s="80">
        <v>2477</v>
      </c>
    </row>
    <row r="1046" spans="1:5" ht="12.75">
      <c r="A1046" s="76">
        <f t="shared" si="16"/>
        <v>109006</v>
      </c>
      <c r="B1046" s="73">
        <v>109</v>
      </c>
      <c r="C1046" s="73" t="s">
        <v>150</v>
      </c>
      <c r="D1046" s="73">
        <v>6</v>
      </c>
      <c r="E1046" s="80">
        <v>2725</v>
      </c>
    </row>
    <row r="1047" spans="1:5" ht="12.75">
      <c r="A1047" s="76">
        <f t="shared" si="16"/>
        <v>109007</v>
      </c>
      <c r="B1047" s="73">
        <v>109</v>
      </c>
      <c r="C1047" s="73" t="s">
        <v>150</v>
      </c>
      <c r="D1047" s="73">
        <v>7</v>
      </c>
      <c r="E1047" s="80">
        <v>2477</v>
      </c>
    </row>
    <row r="1048" spans="1:5" ht="12.75">
      <c r="A1048" s="76">
        <f t="shared" si="16"/>
        <v>109008</v>
      </c>
      <c r="B1048" s="73">
        <v>109</v>
      </c>
      <c r="C1048" s="73" t="s">
        <v>150</v>
      </c>
      <c r="D1048" s="73">
        <v>8</v>
      </c>
      <c r="E1048" s="80">
        <v>2477</v>
      </c>
    </row>
    <row r="1049" spans="1:5" ht="12.75">
      <c r="A1049" s="76">
        <f t="shared" si="16"/>
        <v>109009</v>
      </c>
      <c r="B1049" s="73">
        <v>109</v>
      </c>
      <c r="C1049" s="73" t="s">
        <v>150</v>
      </c>
      <c r="D1049" s="73">
        <v>9</v>
      </c>
      <c r="E1049" s="80">
        <v>2395</v>
      </c>
    </row>
    <row r="1050" spans="1:5" ht="12.75">
      <c r="A1050" s="76">
        <f t="shared" si="16"/>
        <v>109010</v>
      </c>
      <c r="B1050" s="73">
        <v>109</v>
      </c>
      <c r="C1050" s="73" t="s">
        <v>150</v>
      </c>
      <c r="D1050" s="73">
        <v>10</v>
      </c>
      <c r="E1050" s="80">
        <v>2477</v>
      </c>
    </row>
    <row r="1051" spans="1:5" ht="12.75">
      <c r="A1051" s="76">
        <f t="shared" si="16"/>
        <v>109011</v>
      </c>
      <c r="B1051" s="73">
        <v>109</v>
      </c>
      <c r="C1051" s="73" t="s">
        <v>150</v>
      </c>
      <c r="D1051" s="73">
        <v>11</v>
      </c>
      <c r="E1051" s="80">
        <v>2395</v>
      </c>
    </row>
    <row r="1052" spans="1:5" ht="12.75">
      <c r="A1052" s="76">
        <f t="shared" si="16"/>
        <v>109012</v>
      </c>
      <c r="B1052" s="73">
        <v>109</v>
      </c>
      <c r="C1052" s="73" t="s">
        <v>150</v>
      </c>
      <c r="D1052" s="73">
        <v>12</v>
      </c>
      <c r="E1052" s="80">
        <v>2395</v>
      </c>
    </row>
    <row r="1053" spans="1:5" ht="12.75">
      <c r="A1053" s="76">
        <f t="shared" si="16"/>
        <v>109013</v>
      </c>
      <c r="B1053" s="73">
        <v>109</v>
      </c>
      <c r="C1053" s="73" t="s">
        <v>150</v>
      </c>
      <c r="D1053" s="73">
        <v>13</v>
      </c>
      <c r="E1053" s="80">
        <v>2395</v>
      </c>
    </row>
    <row r="1054" spans="1:5" ht="12.75">
      <c r="A1054" s="76">
        <f t="shared" si="16"/>
        <v>111001</v>
      </c>
      <c r="B1054" s="73">
        <v>111</v>
      </c>
      <c r="C1054" s="73" t="s">
        <v>151</v>
      </c>
      <c r="D1054" s="73">
        <v>1</v>
      </c>
      <c r="E1054" s="80">
        <v>2036</v>
      </c>
    </row>
    <row r="1055" spans="1:5" ht="12.75">
      <c r="A1055" s="76">
        <f t="shared" si="16"/>
        <v>111002</v>
      </c>
      <c r="B1055" s="73">
        <v>111</v>
      </c>
      <c r="C1055" s="73" t="s">
        <v>151</v>
      </c>
      <c r="D1055" s="73">
        <v>2</v>
      </c>
      <c r="E1055" s="73">
        <v>415</v>
      </c>
    </row>
    <row r="1056" spans="1:5" ht="12.75">
      <c r="A1056" s="76">
        <f t="shared" si="16"/>
        <v>111003</v>
      </c>
      <c r="B1056" s="73">
        <v>111</v>
      </c>
      <c r="C1056" s="73" t="s">
        <v>151</v>
      </c>
      <c r="D1056" s="73">
        <v>3</v>
      </c>
      <c r="E1056" s="73">
        <v>679</v>
      </c>
    </row>
    <row r="1057" spans="1:5" ht="12.75">
      <c r="A1057" s="76">
        <f t="shared" si="16"/>
        <v>113005</v>
      </c>
      <c r="B1057" s="73">
        <v>113</v>
      </c>
      <c r="C1057" s="73" t="s">
        <v>152</v>
      </c>
      <c r="D1057" s="73">
        <v>5</v>
      </c>
      <c r="E1057" s="73">
        <v>839</v>
      </c>
    </row>
    <row r="1058" spans="1:5" ht="12.75">
      <c r="A1058" s="76">
        <f t="shared" si="16"/>
        <v>113006</v>
      </c>
      <c r="B1058" s="73">
        <v>113</v>
      </c>
      <c r="C1058" s="73" t="s">
        <v>152</v>
      </c>
      <c r="D1058" s="73">
        <v>6</v>
      </c>
      <c r="E1058" s="73">
        <v>839</v>
      </c>
    </row>
    <row r="1059" spans="1:5" ht="12.75">
      <c r="A1059" s="76">
        <f t="shared" si="16"/>
        <v>113007</v>
      </c>
      <c r="B1059" s="73">
        <v>113</v>
      </c>
      <c r="C1059" s="73" t="s">
        <v>152</v>
      </c>
      <c r="D1059" s="73">
        <v>7</v>
      </c>
      <c r="E1059" s="73">
        <v>839</v>
      </c>
    </row>
    <row r="1060" spans="1:5" ht="12.75">
      <c r="A1060" s="76">
        <f t="shared" si="16"/>
        <v>113008</v>
      </c>
      <c r="B1060" s="73">
        <v>113</v>
      </c>
      <c r="C1060" s="73" t="s">
        <v>152</v>
      </c>
      <c r="D1060" s="73">
        <v>8</v>
      </c>
      <c r="E1060" s="73">
        <v>984</v>
      </c>
    </row>
    <row r="1061" spans="1:5" ht="12.75">
      <c r="A1061" s="76">
        <f t="shared" si="16"/>
        <v>113010</v>
      </c>
      <c r="B1061" s="73">
        <v>113</v>
      </c>
      <c r="C1061" s="73" t="s">
        <v>152</v>
      </c>
      <c r="D1061" s="73">
        <v>10</v>
      </c>
      <c r="E1061" s="80">
        <v>1013</v>
      </c>
    </row>
    <row r="1062" spans="1:5" ht="12.75">
      <c r="A1062" s="76">
        <f t="shared" si="16"/>
        <v>114005</v>
      </c>
      <c r="B1062" s="73">
        <v>114</v>
      </c>
      <c r="C1062" s="73" t="s">
        <v>153</v>
      </c>
      <c r="D1062" s="73">
        <v>5</v>
      </c>
      <c r="E1062" s="80">
        <v>1828</v>
      </c>
    </row>
    <row r="1063" spans="1:5" ht="12.75">
      <c r="A1063" s="76">
        <f t="shared" si="16"/>
        <v>114007</v>
      </c>
      <c r="B1063" s="73">
        <v>114</v>
      </c>
      <c r="C1063" s="73" t="s">
        <v>153</v>
      </c>
      <c r="D1063" s="73">
        <v>7</v>
      </c>
      <c r="E1063" s="80">
        <v>1828</v>
      </c>
    </row>
    <row r="1064" spans="1:5" ht="12.75">
      <c r="A1064" s="76">
        <f t="shared" si="16"/>
        <v>115004</v>
      </c>
      <c r="B1064" s="73">
        <v>115</v>
      </c>
      <c r="C1064" s="73" t="s">
        <v>154</v>
      </c>
      <c r="D1064" s="73">
        <v>4</v>
      </c>
      <c r="E1064" s="80">
        <v>1828</v>
      </c>
    </row>
    <row r="1065" spans="1:5" ht="12.75">
      <c r="A1065" s="76">
        <f t="shared" si="16"/>
        <v>115005</v>
      </c>
      <c r="B1065" s="73">
        <v>115</v>
      </c>
      <c r="C1065" s="73" t="s">
        <v>154</v>
      </c>
      <c r="D1065" s="73">
        <v>5</v>
      </c>
      <c r="E1065" s="80">
        <v>1880</v>
      </c>
    </row>
    <row r="1066" spans="1:5" ht="12.75">
      <c r="A1066" s="76">
        <f t="shared" si="16"/>
        <v>116001</v>
      </c>
      <c r="B1066" s="73">
        <v>116</v>
      </c>
      <c r="C1066" s="73" t="s">
        <v>155</v>
      </c>
      <c r="D1066" s="73">
        <v>1</v>
      </c>
      <c r="E1066" s="80">
        <v>1813</v>
      </c>
    </row>
    <row r="1067" spans="1:5" ht="12.75">
      <c r="A1067" s="76">
        <f t="shared" si="16"/>
        <v>116002</v>
      </c>
      <c r="B1067" s="73">
        <v>116</v>
      </c>
      <c r="C1067" s="73" t="s">
        <v>155</v>
      </c>
      <c r="D1067" s="73">
        <v>2</v>
      </c>
      <c r="E1067" s="80">
        <v>1292</v>
      </c>
    </row>
    <row r="1068" spans="1:5" ht="12.75">
      <c r="A1068" s="76">
        <f t="shared" si="16"/>
        <v>116003</v>
      </c>
      <c r="B1068" s="73">
        <v>116</v>
      </c>
      <c r="C1068" s="73" t="s">
        <v>155</v>
      </c>
      <c r="D1068" s="73">
        <v>3</v>
      </c>
      <c r="E1068" s="80">
        <v>1292</v>
      </c>
    </row>
    <row r="1069" spans="1:6" ht="12.75">
      <c r="A1069" s="76">
        <f t="shared" si="16"/>
        <v>116004</v>
      </c>
      <c r="B1069" s="73">
        <v>116</v>
      </c>
      <c r="C1069" s="73" t="s">
        <v>155</v>
      </c>
      <c r="D1069" s="73">
        <v>4</v>
      </c>
      <c r="E1069" s="80">
        <v>1813</v>
      </c>
      <c r="F1069" s="17">
        <f>+E1069*0.15</f>
        <v>271.95</v>
      </c>
    </row>
    <row r="1070" spans="1:5" ht="12.75">
      <c r="A1070" s="76">
        <f t="shared" si="16"/>
        <v>116005</v>
      </c>
      <c r="B1070" s="73">
        <v>116</v>
      </c>
      <c r="C1070" s="73" t="s">
        <v>155</v>
      </c>
      <c r="D1070" s="73">
        <v>5</v>
      </c>
      <c r="E1070" s="80">
        <v>1813</v>
      </c>
    </row>
    <row r="1071" spans="1:5" ht="12.75">
      <c r="A1071" s="76">
        <f t="shared" si="16"/>
        <v>116006</v>
      </c>
      <c r="B1071" s="73">
        <v>116</v>
      </c>
      <c r="C1071" s="73" t="s">
        <v>155</v>
      </c>
      <c r="D1071" s="73">
        <v>6</v>
      </c>
      <c r="E1071" s="80">
        <v>1752</v>
      </c>
    </row>
    <row r="1072" spans="1:5" ht="12.75">
      <c r="A1072" s="76">
        <f t="shared" si="16"/>
        <v>116007</v>
      </c>
      <c r="B1072" s="73">
        <v>116</v>
      </c>
      <c r="C1072" s="73" t="s">
        <v>155</v>
      </c>
      <c r="D1072" s="73">
        <v>7</v>
      </c>
      <c r="E1072" s="80">
        <v>1813</v>
      </c>
    </row>
    <row r="1073" spans="1:5" ht="12.75">
      <c r="A1073" s="76">
        <f t="shared" si="16"/>
        <v>116008</v>
      </c>
      <c r="B1073" s="73">
        <v>116</v>
      </c>
      <c r="C1073" s="73" t="s">
        <v>155</v>
      </c>
      <c r="D1073" s="73">
        <v>8</v>
      </c>
      <c r="E1073" s="80">
        <v>1752</v>
      </c>
    </row>
    <row r="1074" spans="1:5" ht="12.75">
      <c r="A1074" s="76">
        <f t="shared" si="16"/>
        <v>116009</v>
      </c>
      <c r="B1074" s="73">
        <v>116</v>
      </c>
      <c r="C1074" s="73" t="s">
        <v>155</v>
      </c>
      <c r="D1074" s="73">
        <v>9</v>
      </c>
      <c r="E1074" s="80">
        <v>1813</v>
      </c>
    </row>
    <row r="1075" spans="1:5" ht="12.75">
      <c r="A1075" s="76">
        <f t="shared" si="16"/>
        <v>116010</v>
      </c>
      <c r="B1075" s="73">
        <v>116</v>
      </c>
      <c r="C1075" s="73" t="s">
        <v>155</v>
      </c>
      <c r="D1075" s="73">
        <v>10</v>
      </c>
      <c r="E1075" s="80">
        <v>1626</v>
      </c>
    </row>
    <row r="1076" spans="1:5" ht="12.75">
      <c r="A1076" s="76">
        <f t="shared" si="16"/>
        <v>118000</v>
      </c>
      <c r="B1076" s="73">
        <v>118</v>
      </c>
      <c r="C1076" s="73" t="s">
        <v>156</v>
      </c>
      <c r="D1076" s="73">
        <v>0</v>
      </c>
      <c r="E1076" s="73">
        <v>875</v>
      </c>
    </row>
    <row r="1077" spans="1:5" ht="12.75">
      <c r="A1077" s="76">
        <f t="shared" si="16"/>
        <v>118004</v>
      </c>
      <c r="B1077" s="73">
        <v>118</v>
      </c>
      <c r="C1077" s="73" t="s">
        <v>156</v>
      </c>
      <c r="D1077" s="73">
        <v>4</v>
      </c>
      <c r="E1077" s="80">
        <v>4456</v>
      </c>
    </row>
    <row r="1078" spans="1:5" ht="12.75">
      <c r="A1078" s="76">
        <f t="shared" si="16"/>
        <v>118009</v>
      </c>
      <c r="B1078" s="73">
        <v>118</v>
      </c>
      <c r="C1078" s="73" t="s">
        <v>156</v>
      </c>
      <c r="D1078" s="73">
        <v>9</v>
      </c>
      <c r="E1078" s="80">
        <v>4456</v>
      </c>
    </row>
    <row r="1079" spans="1:5" ht="12.75">
      <c r="A1079" s="76">
        <f t="shared" si="16"/>
        <v>118010</v>
      </c>
      <c r="B1079" s="73">
        <v>118</v>
      </c>
      <c r="C1079" s="73" t="s">
        <v>156</v>
      </c>
      <c r="D1079" s="73">
        <v>10</v>
      </c>
      <c r="E1079" s="80">
        <v>4456</v>
      </c>
    </row>
    <row r="1080" spans="1:5" ht="12.75">
      <c r="A1080" s="76">
        <f t="shared" si="16"/>
        <v>118011</v>
      </c>
      <c r="B1080" s="73">
        <v>118</v>
      </c>
      <c r="C1080" s="73" t="s">
        <v>156</v>
      </c>
      <c r="D1080" s="73">
        <v>11</v>
      </c>
      <c r="E1080" s="80">
        <v>4456</v>
      </c>
    </row>
    <row r="1081" spans="1:5" ht="12.75">
      <c r="A1081" s="76">
        <f t="shared" si="16"/>
        <v>118012</v>
      </c>
      <c r="B1081" s="73">
        <v>118</v>
      </c>
      <c r="C1081" s="73" t="s">
        <v>156</v>
      </c>
      <c r="D1081" s="73">
        <v>12</v>
      </c>
      <c r="E1081" s="80">
        <v>4456</v>
      </c>
    </row>
    <row r="1082" spans="1:5" ht="12.75">
      <c r="A1082" s="76">
        <f t="shared" si="16"/>
        <v>119004</v>
      </c>
      <c r="B1082" s="73">
        <v>119</v>
      </c>
      <c r="C1082" s="73" t="s">
        <v>157</v>
      </c>
      <c r="D1082" s="73">
        <v>4</v>
      </c>
      <c r="E1082" s="80">
        <v>2251</v>
      </c>
    </row>
    <row r="1083" spans="1:5" ht="12.75">
      <c r="A1083" s="76">
        <f t="shared" si="16"/>
        <v>119005</v>
      </c>
      <c r="B1083" s="73">
        <v>119</v>
      </c>
      <c r="C1083" s="73" t="s">
        <v>157</v>
      </c>
      <c r="D1083" s="73">
        <v>5</v>
      </c>
      <c r="E1083" s="80">
        <v>2126</v>
      </c>
    </row>
    <row r="1084" spans="1:5" ht="12.75">
      <c r="A1084" s="76">
        <f t="shared" si="16"/>
        <v>119006</v>
      </c>
      <c r="B1084" s="73">
        <v>119</v>
      </c>
      <c r="C1084" s="73" t="s">
        <v>157</v>
      </c>
      <c r="D1084" s="73">
        <v>6</v>
      </c>
      <c r="E1084" s="80">
        <v>2126</v>
      </c>
    </row>
    <row r="1085" spans="1:5" ht="12.75">
      <c r="A1085" s="76">
        <f t="shared" si="16"/>
        <v>119008</v>
      </c>
      <c r="B1085" s="73">
        <v>119</v>
      </c>
      <c r="C1085" s="73" t="s">
        <v>157</v>
      </c>
      <c r="D1085" s="73">
        <v>8</v>
      </c>
      <c r="E1085" s="80">
        <v>2063</v>
      </c>
    </row>
    <row r="1086" spans="1:5" ht="12.75">
      <c r="A1086" s="76">
        <f t="shared" si="16"/>
        <v>119009</v>
      </c>
      <c r="B1086" s="73">
        <v>119</v>
      </c>
      <c r="C1086" s="73" t="s">
        <v>157</v>
      </c>
      <c r="D1086" s="73">
        <v>9</v>
      </c>
      <c r="E1086" s="80">
        <v>2063</v>
      </c>
    </row>
    <row r="1087" spans="1:5" ht="12.75">
      <c r="A1087" s="76">
        <f t="shared" si="16"/>
        <v>119010</v>
      </c>
      <c r="B1087" s="73">
        <v>119</v>
      </c>
      <c r="C1087" s="73" t="s">
        <v>157</v>
      </c>
      <c r="D1087" s="73">
        <v>10</v>
      </c>
      <c r="E1087" s="80">
        <v>2126</v>
      </c>
    </row>
    <row r="1088" spans="1:5" ht="12.75">
      <c r="A1088" s="76">
        <f t="shared" si="16"/>
        <v>119011</v>
      </c>
      <c r="B1088" s="73">
        <v>119</v>
      </c>
      <c r="C1088" s="73" t="s">
        <v>157</v>
      </c>
      <c r="D1088" s="73">
        <v>11</v>
      </c>
      <c r="E1088" s="80">
        <v>2126</v>
      </c>
    </row>
    <row r="1089" spans="1:5" ht="12.75">
      <c r="A1089" s="76">
        <f t="shared" si="16"/>
        <v>119014</v>
      </c>
      <c r="B1089" s="73">
        <v>119</v>
      </c>
      <c r="C1089" s="73" t="s">
        <v>157</v>
      </c>
      <c r="D1089" s="73">
        <v>14</v>
      </c>
      <c r="E1089" s="80">
        <v>2126</v>
      </c>
    </row>
    <row r="1090" spans="1:5" ht="12.75">
      <c r="A1090" s="76">
        <f t="shared" si="16"/>
        <v>120004</v>
      </c>
      <c r="B1090" s="73">
        <v>120</v>
      </c>
      <c r="C1090" s="73" t="s">
        <v>158</v>
      </c>
      <c r="D1090" s="73">
        <v>4</v>
      </c>
      <c r="E1090" s="80">
        <v>8847</v>
      </c>
    </row>
    <row r="1091" spans="1:5" ht="12.75">
      <c r="A1091" s="76">
        <f aca="true" t="shared" si="17" ref="A1091:A1154">+B1091*1000+D1091</f>
        <v>120005</v>
      </c>
      <c r="B1091" s="73">
        <v>120</v>
      </c>
      <c r="C1091" s="73" t="s">
        <v>158</v>
      </c>
      <c r="D1091" s="73">
        <v>5</v>
      </c>
      <c r="E1091" s="80">
        <v>9732</v>
      </c>
    </row>
    <row r="1092" spans="1:5" ht="12.75">
      <c r="A1092" s="76">
        <f t="shared" si="17"/>
        <v>120006</v>
      </c>
      <c r="B1092" s="73">
        <v>120</v>
      </c>
      <c r="C1092" s="73" t="s">
        <v>158</v>
      </c>
      <c r="D1092" s="73">
        <v>6</v>
      </c>
      <c r="E1092" s="80">
        <v>8847</v>
      </c>
    </row>
    <row r="1093" spans="1:5" ht="12.75">
      <c r="A1093" s="76">
        <f t="shared" si="17"/>
        <v>120007</v>
      </c>
      <c r="B1093" s="73">
        <v>120</v>
      </c>
      <c r="C1093" s="73" t="s">
        <v>158</v>
      </c>
      <c r="D1093" s="73">
        <v>7</v>
      </c>
      <c r="E1093" s="80">
        <v>8847</v>
      </c>
    </row>
    <row r="1094" spans="1:5" ht="12.75">
      <c r="A1094" s="76">
        <f t="shared" si="17"/>
        <v>121011</v>
      </c>
      <c r="B1094" s="73">
        <v>121</v>
      </c>
      <c r="C1094" s="73" t="s">
        <v>159</v>
      </c>
      <c r="D1094" s="73">
        <v>11</v>
      </c>
      <c r="E1094" s="80">
        <v>4320</v>
      </c>
    </row>
    <row r="1095" spans="1:5" ht="12.75">
      <c r="A1095" s="76">
        <f t="shared" si="17"/>
        <v>121012</v>
      </c>
      <c r="B1095" s="73">
        <v>121</v>
      </c>
      <c r="C1095" s="73" t="s">
        <v>159</v>
      </c>
      <c r="D1095" s="73">
        <v>12</v>
      </c>
      <c r="E1095" s="80">
        <v>4320</v>
      </c>
    </row>
    <row r="1096" spans="1:5" ht="12.75">
      <c r="A1096" s="76">
        <f t="shared" si="17"/>
        <v>121013</v>
      </c>
      <c r="B1096" s="73">
        <v>121</v>
      </c>
      <c r="C1096" s="73" t="s">
        <v>159</v>
      </c>
      <c r="D1096" s="73">
        <v>13</v>
      </c>
      <c r="E1096" s="80">
        <v>4320</v>
      </c>
    </row>
    <row r="1097" spans="1:5" ht="12.75">
      <c r="A1097" s="76">
        <f t="shared" si="17"/>
        <v>121014</v>
      </c>
      <c r="B1097" s="73">
        <v>121</v>
      </c>
      <c r="C1097" s="73" t="s">
        <v>159</v>
      </c>
      <c r="D1097" s="73">
        <v>14</v>
      </c>
      <c r="E1097" s="80">
        <v>4320</v>
      </c>
    </row>
    <row r="1098" spans="1:5" ht="12.75">
      <c r="A1098" s="76">
        <f t="shared" si="17"/>
        <v>121015</v>
      </c>
      <c r="B1098" s="73">
        <v>121</v>
      </c>
      <c r="C1098" s="73" t="s">
        <v>159</v>
      </c>
      <c r="D1098" s="73">
        <v>15</v>
      </c>
      <c r="E1098" s="80">
        <v>4320</v>
      </c>
    </row>
    <row r="1099" spans="1:5" ht="12.75">
      <c r="A1099" s="76">
        <f t="shared" si="17"/>
        <v>121016</v>
      </c>
      <c r="B1099" s="73">
        <v>121</v>
      </c>
      <c r="C1099" s="73" t="s">
        <v>159</v>
      </c>
      <c r="D1099" s="73">
        <v>16</v>
      </c>
      <c r="E1099" s="80">
        <v>4320</v>
      </c>
    </row>
    <row r="1100" spans="1:5" ht="12.75">
      <c r="A1100" s="76">
        <f t="shared" si="17"/>
        <v>122002</v>
      </c>
      <c r="B1100" s="73">
        <v>122</v>
      </c>
      <c r="C1100" s="73" t="s">
        <v>160</v>
      </c>
      <c r="D1100" s="73">
        <v>2</v>
      </c>
      <c r="E1100" s="80">
        <v>1489</v>
      </c>
    </row>
    <row r="1101" spans="1:5" ht="12.75">
      <c r="A1101" s="76">
        <f t="shared" si="17"/>
        <v>122003</v>
      </c>
      <c r="B1101" s="73">
        <v>122</v>
      </c>
      <c r="C1101" s="73" t="s">
        <v>160</v>
      </c>
      <c r="D1101" s="73">
        <v>3</v>
      </c>
      <c r="E1101" s="80">
        <v>1489</v>
      </c>
    </row>
    <row r="1102" spans="1:5" ht="12.75">
      <c r="A1102" s="76">
        <f t="shared" si="17"/>
        <v>123004</v>
      </c>
      <c r="B1102" s="73">
        <v>123</v>
      </c>
      <c r="C1102" s="73" t="s">
        <v>161</v>
      </c>
      <c r="D1102" s="73">
        <v>4</v>
      </c>
      <c r="E1102" s="80">
        <v>1489</v>
      </c>
    </row>
    <row r="1103" spans="1:5" ht="12.75">
      <c r="A1103" s="76">
        <f t="shared" si="17"/>
        <v>123009</v>
      </c>
      <c r="B1103" s="73">
        <v>123</v>
      </c>
      <c r="C1103" s="73" t="s">
        <v>161</v>
      </c>
      <c r="D1103" s="73">
        <v>9</v>
      </c>
      <c r="E1103" s="80">
        <v>1025</v>
      </c>
    </row>
    <row r="1104" spans="1:5" ht="12.75">
      <c r="A1104" s="76">
        <f t="shared" si="17"/>
        <v>124004</v>
      </c>
      <c r="B1104" s="73">
        <v>124</v>
      </c>
      <c r="C1104" s="73" t="s">
        <v>162</v>
      </c>
      <c r="D1104" s="73">
        <v>4</v>
      </c>
      <c r="E1104" s="80">
        <v>1025</v>
      </c>
    </row>
    <row r="1105" spans="1:5" ht="12.75">
      <c r="A1105" s="76">
        <f t="shared" si="17"/>
        <v>125004</v>
      </c>
      <c r="B1105" s="73">
        <v>125</v>
      </c>
      <c r="C1105" s="73" t="s">
        <v>163</v>
      </c>
      <c r="D1105" s="73">
        <v>4</v>
      </c>
      <c r="E1105" s="80">
        <v>1816</v>
      </c>
    </row>
    <row r="1106" spans="1:5" ht="12.75">
      <c r="A1106" s="76">
        <f t="shared" si="17"/>
        <v>125006</v>
      </c>
      <c r="B1106" s="73">
        <v>125</v>
      </c>
      <c r="C1106" s="73" t="s">
        <v>163</v>
      </c>
      <c r="D1106" s="73">
        <v>6</v>
      </c>
      <c r="E1106" s="80">
        <v>1816</v>
      </c>
    </row>
    <row r="1107" spans="1:5" ht="12.75">
      <c r="A1107" s="76">
        <f t="shared" si="17"/>
        <v>126002</v>
      </c>
      <c r="B1107" s="73">
        <v>126</v>
      </c>
      <c r="C1107" s="73" t="s">
        <v>164</v>
      </c>
      <c r="D1107" s="73">
        <v>2</v>
      </c>
      <c r="E1107" s="80">
        <v>1505</v>
      </c>
    </row>
    <row r="1108" spans="1:5" ht="12.75">
      <c r="A1108" s="76">
        <f t="shared" si="17"/>
        <v>126003</v>
      </c>
      <c r="B1108" s="73">
        <v>126</v>
      </c>
      <c r="C1108" s="73" t="s">
        <v>164</v>
      </c>
      <c r="D1108" s="73">
        <v>3</v>
      </c>
      <c r="E1108" s="80">
        <v>1505</v>
      </c>
    </row>
    <row r="1109" spans="1:5" ht="12.75">
      <c r="A1109" s="76">
        <f t="shared" si="17"/>
        <v>126007</v>
      </c>
      <c r="B1109" s="73">
        <v>126</v>
      </c>
      <c r="C1109" s="73" t="s">
        <v>164</v>
      </c>
      <c r="D1109" s="73">
        <v>7</v>
      </c>
      <c r="E1109" s="80">
        <v>1505</v>
      </c>
    </row>
    <row r="1110" spans="1:5" ht="12.75">
      <c r="A1110" s="76">
        <f t="shared" si="17"/>
        <v>127002</v>
      </c>
      <c r="B1110" s="73">
        <v>127</v>
      </c>
      <c r="C1110" s="73" t="s">
        <v>165</v>
      </c>
      <c r="D1110" s="73">
        <v>2</v>
      </c>
      <c r="E1110" s="80">
        <v>1605</v>
      </c>
    </row>
    <row r="1111" spans="1:5" ht="12.75">
      <c r="A1111" s="76">
        <f t="shared" si="17"/>
        <v>127003</v>
      </c>
      <c r="B1111" s="73">
        <v>127</v>
      </c>
      <c r="C1111" s="73" t="s">
        <v>165</v>
      </c>
      <c r="D1111" s="73">
        <v>3</v>
      </c>
      <c r="E1111" s="80">
        <v>1605</v>
      </c>
    </row>
    <row r="1112" spans="1:5" ht="12.75">
      <c r="A1112" s="76">
        <f t="shared" si="17"/>
        <v>128005</v>
      </c>
      <c r="B1112" s="73">
        <v>128</v>
      </c>
      <c r="C1112" s="73" t="s">
        <v>166</v>
      </c>
      <c r="D1112" s="73">
        <v>5</v>
      </c>
      <c r="E1112" s="80">
        <v>2127</v>
      </c>
    </row>
    <row r="1113" spans="1:5" ht="12.75">
      <c r="A1113" s="76">
        <f t="shared" si="17"/>
        <v>128012</v>
      </c>
      <c r="B1113" s="73">
        <v>128</v>
      </c>
      <c r="C1113" s="73" t="s">
        <v>166</v>
      </c>
      <c r="D1113" s="73">
        <v>12</v>
      </c>
      <c r="E1113" s="80">
        <v>2494</v>
      </c>
    </row>
    <row r="1114" spans="1:5" ht="12.75">
      <c r="A1114" s="76">
        <f t="shared" si="17"/>
        <v>129002</v>
      </c>
      <c r="B1114" s="73">
        <v>129</v>
      </c>
      <c r="C1114" s="73" t="s">
        <v>167</v>
      </c>
      <c r="D1114" s="73">
        <v>2</v>
      </c>
      <c r="E1114" s="80">
        <v>1932</v>
      </c>
    </row>
    <row r="1115" spans="1:5" ht="12.75">
      <c r="A1115" s="76">
        <f t="shared" si="17"/>
        <v>129003</v>
      </c>
      <c r="B1115" s="73">
        <v>129</v>
      </c>
      <c r="C1115" s="73" t="s">
        <v>167</v>
      </c>
      <c r="D1115" s="73">
        <v>3</v>
      </c>
      <c r="E1115" s="80">
        <v>1999</v>
      </c>
    </row>
    <row r="1116" spans="1:5" ht="12.75">
      <c r="A1116" s="76">
        <f t="shared" si="17"/>
        <v>129005</v>
      </c>
      <c r="B1116" s="73">
        <v>129</v>
      </c>
      <c r="C1116" s="73" t="s">
        <v>167</v>
      </c>
      <c r="D1116" s="73">
        <v>5</v>
      </c>
      <c r="E1116" s="80">
        <v>1999</v>
      </c>
    </row>
    <row r="1117" spans="1:5" ht="12.75">
      <c r="A1117" s="76">
        <f t="shared" si="17"/>
        <v>129007</v>
      </c>
      <c r="B1117" s="73">
        <v>129</v>
      </c>
      <c r="C1117" s="73" t="s">
        <v>167</v>
      </c>
      <c r="D1117" s="73">
        <v>7</v>
      </c>
      <c r="E1117" s="80">
        <v>1932</v>
      </c>
    </row>
    <row r="1118" spans="1:5" ht="12.75">
      <c r="A1118" s="76">
        <f t="shared" si="17"/>
        <v>129008</v>
      </c>
      <c r="B1118" s="73">
        <v>129</v>
      </c>
      <c r="C1118" s="73" t="s">
        <v>167</v>
      </c>
      <c r="D1118" s="73">
        <v>8</v>
      </c>
      <c r="E1118" s="80">
        <v>1932</v>
      </c>
    </row>
    <row r="1119" spans="1:5" ht="12.75">
      <c r="A1119" s="76">
        <f t="shared" si="17"/>
        <v>130002</v>
      </c>
      <c r="B1119" s="73">
        <v>130</v>
      </c>
      <c r="C1119" s="73" t="s">
        <v>168</v>
      </c>
      <c r="D1119" s="73">
        <v>2</v>
      </c>
      <c r="E1119" s="80">
        <v>7231</v>
      </c>
    </row>
    <row r="1120" spans="1:5" ht="12.75">
      <c r="A1120" s="76">
        <f t="shared" si="17"/>
        <v>130003</v>
      </c>
      <c r="B1120" s="73">
        <v>130</v>
      </c>
      <c r="C1120" s="73" t="s">
        <v>168</v>
      </c>
      <c r="D1120" s="73">
        <v>3</v>
      </c>
      <c r="E1120" s="80">
        <v>7231</v>
      </c>
    </row>
    <row r="1121" spans="1:5" ht="12.75">
      <c r="A1121" s="76">
        <f t="shared" si="17"/>
        <v>130004</v>
      </c>
      <c r="B1121" s="73">
        <v>130</v>
      </c>
      <c r="C1121" s="73" t="s">
        <v>168</v>
      </c>
      <c r="D1121" s="73">
        <v>4</v>
      </c>
      <c r="E1121" s="80">
        <v>7231</v>
      </c>
    </row>
    <row r="1122" spans="1:5" ht="12.75">
      <c r="A1122" s="76">
        <f t="shared" si="17"/>
        <v>130005</v>
      </c>
      <c r="B1122" s="73">
        <v>130</v>
      </c>
      <c r="C1122" s="73" t="s">
        <v>168</v>
      </c>
      <c r="D1122" s="73">
        <v>5</v>
      </c>
      <c r="E1122" s="80">
        <v>7231</v>
      </c>
    </row>
    <row r="1123" spans="1:5" ht="12.75">
      <c r="A1123" s="76">
        <f t="shared" si="17"/>
        <v>130006</v>
      </c>
      <c r="B1123" s="73">
        <v>130</v>
      </c>
      <c r="C1123" s="73" t="s">
        <v>168</v>
      </c>
      <c r="D1123" s="73">
        <v>6</v>
      </c>
      <c r="E1123" s="80">
        <v>7231</v>
      </c>
    </row>
    <row r="1124" spans="1:5" ht="12.75">
      <c r="A1124" s="76">
        <f t="shared" si="17"/>
        <v>131001</v>
      </c>
      <c r="B1124" s="73">
        <v>131</v>
      </c>
      <c r="C1124" s="73" t="s">
        <v>169</v>
      </c>
      <c r="D1124" s="73">
        <v>1</v>
      </c>
      <c r="E1124" s="80">
        <v>8993</v>
      </c>
    </row>
    <row r="1125" spans="1:5" ht="12.75">
      <c r="A1125" s="76">
        <f t="shared" si="17"/>
        <v>131002</v>
      </c>
      <c r="B1125" s="73">
        <v>131</v>
      </c>
      <c r="C1125" s="73" t="s">
        <v>169</v>
      </c>
      <c r="D1125" s="73">
        <v>2</v>
      </c>
      <c r="E1125" s="80">
        <v>8993</v>
      </c>
    </row>
    <row r="1126" spans="1:5" ht="12.75">
      <c r="A1126" s="76">
        <f t="shared" si="17"/>
        <v>131005</v>
      </c>
      <c r="B1126" s="73">
        <v>131</v>
      </c>
      <c r="C1126" s="73" t="s">
        <v>169</v>
      </c>
      <c r="D1126" s="73">
        <v>5</v>
      </c>
      <c r="E1126" s="80">
        <v>8993</v>
      </c>
    </row>
    <row r="1127" spans="1:5" ht="12.75">
      <c r="A1127" s="76">
        <f t="shared" si="17"/>
        <v>132001</v>
      </c>
      <c r="B1127" s="73">
        <v>132</v>
      </c>
      <c r="C1127" s="73" t="s">
        <v>170</v>
      </c>
      <c r="D1127" s="73">
        <v>1</v>
      </c>
      <c r="E1127" s="80">
        <v>8993</v>
      </c>
    </row>
    <row r="1128" spans="1:5" ht="12.75">
      <c r="A1128" s="76">
        <f t="shared" si="17"/>
        <v>132002</v>
      </c>
      <c r="B1128" s="73">
        <v>132</v>
      </c>
      <c r="C1128" s="73" t="s">
        <v>170</v>
      </c>
      <c r="D1128" s="73">
        <v>2</v>
      </c>
      <c r="E1128" s="80">
        <v>8993</v>
      </c>
    </row>
    <row r="1129" spans="1:5" ht="12.75">
      <c r="A1129" s="76">
        <f t="shared" si="17"/>
        <v>132003</v>
      </c>
      <c r="B1129" s="73">
        <v>132</v>
      </c>
      <c r="C1129" s="73" t="s">
        <v>170</v>
      </c>
      <c r="D1129" s="73">
        <v>3</v>
      </c>
      <c r="E1129" s="80">
        <v>8993</v>
      </c>
    </row>
    <row r="1130" spans="1:5" ht="12.75">
      <c r="A1130" s="76">
        <f t="shared" si="17"/>
        <v>132004</v>
      </c>
      <c r="B1130" s="73">
        <v>132</v>
      </c>
      <c r="C1130" s="73" t="s">
        <v>170</v>
      </c>
      <c r="D1130" s="73">
        <v>4</v>
      </c>
      <c r="E1130" s="80">
        <v>8993</v>
      </c>
    </row>
    <row r="1131" spans="1:5" ht="12.75">
      <c r="A1131" s="76">
        <f t="shared" si="17"/>
        <v>133004</v>
      </c>
      <c r="B1131" s="73">
        <v>133</v>
      </c>
      <c r="C1131" s="73" t="s">
        <v>171</v>
      </c>
      <c r="D1131" s="73">
        <v>4</v>
      </c>
      <c r="E1131" s="80">
        <v>8993</v>
      </c>
    </row>
    <row r="1132" spans="1:5" ht="12.75">
      <c r="A1132" s="76">
        <f t="shared" si="17"/>
        <v>133005</v>
      </c>
      <c r="B1132" s="73">
        <v>133</v>
      </c>
      <c r="C1132" s="73" t="s">
        <v>171</v>
      </c>
      <c r="D1132" s="73">
        <v>5</v>
      </c>
      <c r="E1132" s="80">
        <v>8993</v>
      </c>
    </row>
    <row r="1133" spans="1:5" ht="12.75">
      <c r="A1133" s="76">
        <f t="shared" si="17"/>
        <v>133009</v>
      </c>
      <c r="B1133" s="73">
        <v>133</v>
      </c>
      <c r="C1133" s="73" t="s">
        <v>171</v>
      </c>
      <c r="D1133" s="73">
        <v>9</v>
      </c>
      <c r="E1133" s="80">
        <v>8993</v>
      </c>
    </row>
    <row r="1134" spans="1:5" ht="12.75">
      <c r="A1134" s="76">
        <f t="shared" si="17"/>
        <v>134002</v>
      </c>
      <c r="B1134" s="73">
        <v>134</v>
      </c>
      <c r="C1134" s="73" t="s">
        <v>172</v>
      </c>
      <c r="D1134" s="73">
        <v>2</v>
      </c>
      <c r="E1134" s="80">
        <v>1764</v>
      </c>
    </row>
    <row r="1135" spans="1:5" ht="12.75">
      <c r="A1135" s="76">
        <f t="shared" si="17"/>
        <v>134003</v>
      </c>
      <c r="B1135" s="73">
        <v>134</v>
      </c>
      <c r="C1135" s="73" t="s">
        <v>172</v>
      </c>
      <c r="D1135" s="73">
        <v>3</v>
      </c>
      <c r="E1135" s="80">
        <v>1704</v>
      </c>
    </row>
    <row r="1136" spans="1:5" ht="12.75">
      <c r="A1136" s="76">
        <f t="shared" si="17"/>
        <v>134005</v>
      </c>
      <c r="B1136" s="73">
        <v>134</v>
      </c>
      <c r="C1136" s="73" t="s">
        <v>172</v>
      </c>
      <c r="D1136" s="73">
        <v>5</v>
      </c>
      <c r="E1136" s="80">
        <v>1704</v>
      </c>
    </row>
    <row r="1137" spans="1:5" ht="12.75">
      <c r="A1137" s="76">
        <f t="shared" si="17"/>
        <v>309000</v>
      </c>
      <c r="B1137" s="73">
        <v>309</v>
      </c>
      <c r="C1137" s="73" t="s">
        <v>173</v>
      </c>
      <c r="D1137" s="73">
        <v>0</v>
      </c>
      <c r="E1137" s="73">
        <v>400</v>
      </c>
    </row>
    <row r="1138" spans="1:5" ht="12.75">
      <c r="A1138" s="76">
        <f t="shared" si="17"/>
        <v>314000</v>
      </c>
      <c r="B1138" s="73">
        <v>314</v>
      </c>
      <c r="C1138" s="73" t="s">
        <v>174</v>
      </c>
      <c r="D1138" s="73">
        <v>0</v>
      </c>
      <c r="E1138" s="73">
        <v>520</v>
      </c>
    </row>
    <row r="1139" spans="1:5" ht="12.75">
      <c r="A1139" s="76">
        <f t="shared" si="17"/>
        <v>338000</v>
      </c>
      <c r="B1139" s="73">
        <v>338</v>
      </c>
      <c r="C1139" s="73" t="s">
        <v>175</v>
      </c>
      <c r="D1139" s="73">
        <v>0</v>
      </c>
      <c r="E1139" s="73">
        <v>509</v>
      </c>
    </row>
    <row r="1140" spans="1:5" ht="12.75">
      <c r="A1140" s="76">
        <f t="shared" si="17"/>
        <v>357000</v>
      </c>
      <c r="B1140" s="73">
        <v>357</v>
      </c>
      <c r="C1140" s="73" t="s">
        <v>176</v>
      </c>
      <c r="D1140" s="73">
        <v>0</v>
      </c>
      <c r="E1140" s="73">
        <v>700</v>
      </c>
    </row>
    <row r="1141" spans="1:5" ht="12.75">
      <c r="A1141" s="76">
        <f t="shared" si="17"/>
        <v>387000</v>
      </c>
      <c r="B1141" s="73">
        <v>387</v>
      </c>
      <c r="C1141" s="73" t="s">
        <v>177</v>
      </c>
      <c r="D1141" s="73">
        <v>0</v>
      </c>
      <c r="E1141" s="73">
        <v>400</v>
      </c>
    </row>
    <row r="1142" spans="1:5" ht="12.75">
      <c r="A1142" s="76">
        <f t="shared" si="17"/>
        <v>396000</v>
      </c>
      <c r="B1142" s="73">
        <v>396</v>
      </c>
      <c r="C1142" s="73" t="s">
        <v>178</v>
      </c>
      <c r="D1142" s="73">
        <v>0</v>
      </c>
      <c r="E1142" s="73">
        <v>745</v>
      </c>
    </row>
    <row r="1143" spans="1:5" ht="12.75">
      <c r="A1143" s="76">
        <f t="shared" si="17"/>
        <v>398000</v>
      </c>
      <c r="B1143" s="73">
        <v>398</v>
      </c>
      <c r="C1143" s="73" t="s">
        <v>179</v>
      </c>
      <c r="D1143" s="73">
        <v>0</v>
      </c>
      <c r="E1143" s="73">
        <v>400</v>
      </c>
    </row>
    <row r="1144" spans="1:5" ht="12.75">
      <c r="A1144" s="76">
        <f t="shared" si="17"/>
        <v>399000</v>
      </c>
      <c r="B1144" s="73">
        <v>399</v>
      </c>
      <c r="C1144" s="73" t="s">
        <v>180</v>
      </c>
      <c r="D1144" s="73">
        <v>0</v>
      </c>
      <c r="E1144" s="73">
        <v>400</v>
      </c>
    </row>
    <row r="1145" spans="1:5" ht="12.75">
      <c r="A1145" s="76">
        <f t="shared" si="17"/>
        <v>0</v>
      </c>
      <c r="E1145" s="73" t="s">
        <v>181</v>
      </c>
    </row>
  </sheetData>
  <sheetProtection password="C5B2" sheet="1" selectLockedCells="1" selectUnlockedCells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90" zoomScaleNormal="90" zoomScalePageLayoutView="0" workbookViewId="0" topLeftCell="A1">
      <selection activeCell="E21" sqref="E21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02" t="s">
        <v>182</v>
      </c>
      <c r="C1" s="203"/>
      <c r="D1" s="203"/>
      <c r="F1" s="202" t="s">
        <v>337</v>
      </c>
    </row>
    <row r="2" ht="12.75">
      <c r="F2" s="202" t="s">
        <v>338</v>
      </c>
    </row>
    <row r="3" spans="2:7" ht="16.5">
      <c r="B3" s="308" t="s">
        <v>183</v>
      </c>
      <c r="C3" s="308"/>
      <c r="D3" s="308"/>
      <c r="E3" s="308"/>
      <c r="F3" s="204" t="s">
        <v>184</v>
      </c>
      <c r="G3" s="205">
        <v>78.57</v>
      </c>
    </row>
    <row r="4" spans="7:14" ht="12.75">
      <c r="G4" s="206"/>
      <c r="K4" s="207" t="s">
        <v>185</v>
      </c>
      <c r="L4" s="208" t="s">
        <v>186</v>
      </c>
      <c r="M4" s="208" t="s">
        <v>187</v>
      </c>
      <c r="N4" s="208" t="s">
        <v>188</v>
      </c>
    </row>
    <row r="5" spans="2:10" ht="12.75">
      <c r="B5" s="209" t="s">
        <v>189</v>
      </c>
      <c r="C5" s="210">
        <v>500000</v>
      </c>
      <c r="D5" s="208" t="s">
        <v>186</v>
      </c>
      <c r="E5" s="208" t="s">
        <v>187</v>
      </c>
      <c r="F5" s="211" t="s">
        <v>188</v>
      </c>
      <c r="G5" s="206" t="s">
        <v>190</v>
      </c>
      <c r="J5" s="212">
        <f>ROUND(9611*C8,0)</f>
        <v>240275</v>
      </c>
    </row>
    <row r="6" spans="2:19" ht="12.75">
      <c r="B6" s="209" t="s">
        <v>191</v>
      </c>
      <c r="C6" s="213">
        <f>5000*C8</f>
        <v>125000</v>
      </c>
      <c r="E6" s="214"/>
      <c r="G6" s="206" t="s">
        <v>192</v>
      </c>
      <c r="J6" s="215"/>
      <c r="S6" s="212"/>
    </row>
    <row r="7" spans="2:19" ht="12.75">
      <c r="B7" s="85" t="s">
        <v>193</v>
      </c>
      <c r="C7" s="216">
        <v>1</v>
      </c>
      <c r="E7" s="217"/>
      <c r="G7" s="206" t="s">
        <v>194</v>
      </c>
      <c r="J7" s="212">
        <f>ROUND(34320*C8,0)</f>
        <v>858000</v>
      </c>
      <c r="K7" s="203">
        <f>A13</f>
        <v>680950</v>
      </c>
      <c r="L7" s="218">
        <f>D13</f>
        <v>68095</v>
      </c>
      <c r="M7" s="218">
        <f>L7</f>
        <v>68095</v>
      </c>
      <c r="N7" s="218">
        <f>F13</f>
        <v>40860</v>
      </c>
      <c r="O7" s="105">
        <f>K7+L7+M7+N7</f>
        <v>858000</v>
      </c>
      <c r="S7" s="212"/>
    </row>
    <row r="8" spans="2:19" ht="12.75">
      <c r="B8" s="209" t="s">
        <v>195</v>
      </c>
      <c r="C8" s="219">
        <v>25</v>
      </c>
      <c r="E8" s="217"/>
      <c r="G8" s="206" t="s">
        <v>196</v>
      </c>
      <c r="J8" s="212">
        <f>J5</f>
        <v>240275</v>
      </c>
      <c r="S8" s="212"/>
    </row>
    <row r="9" spans="2:22" ht="12.75">
      <c r="B9" s="1" t="s">
        <v>197</v>
      </c>
      <c r="C9" s="220"/>
      <c r="E9" s="217"/>
      <c r="G9" s="206" t="s">
        <v>198</v>
      </c>
      <c r="J9" s="212">
        <f>ROUND(J5*1.4244,0)</f>
        <v>342248</v>
      </c>
      <c r="N9" s="85"/>
      <c r="S9" s="221"/>
      <c r="U9" s="91"/>
      <c r="V9" s="91"/>
    </row>
    <row r="10" spans="2:19" ht="12.75">
      <c r="B10" s="1" t="s">
        <v>199</v>
      </c>
      <c r="C10" s="222">
        <f>ROUND((C6*76)/10000,0)</f>
        <v>950</v>
      </c>
      <c r="E10" s="223"/>
      <c r="G10" s="206" t="s">
        <v>200</v>
      </c>
      <c r="J10" s="212">
        <f>ROUND(6540*C8,0)</f>
        <v>163500</v>
      </c>
      <c r="N10" s="85"/>
      <c r="S10" s="91"/>
    </row>
    <row r="11" spans="2:19" ht="12.75">
      <c r="B11" s="1" t="s">
        <v>201</v>
      </c>
      <c r="C11" s="212"/>
      <c r="E11" s="214"/>
      <c r="G11" s="206" t="s">
        <v>202</v>
      </c>
      <c r="J11" s="212">
        <f>ROUND(16343*C8,0)</f>
        <v>408575</v>
      </c>
      <c r="N11" s="85"/>
      <c r="S11" s="91"/>
    </row>
    <row r="12" spans="2:10" ht="12.75">
      <c r="B12" s="1" t="s">
        <v>203</v>
      </c>
      <c r="C12" s="212">
        <f>9120*C8</f>
        <v>228000</v>
      </c>
      <c r="E12" s="214"/>
      <c r="G12" s="206" t="s">
        <v>204</v>
      </c>
      <c r="J12" s="212">
        <f>ROUND(6863*C8,0)</f>
        <v>171575</v>
      </c>
    </row>
    <row r="13" spans="1:10" ht="12.75">
      <c r="A13" s="203">
        <v>680950</v>
      </c>
      <c r="B13" s="1" t="s">
        <v>205</v>
      </c>
      <c r="C13" s="212">
        <f>34320*C8</f>
        <v>858000</v>
      </c>
      <c r="D13" s="218">
        <v>68095</v>
      </c>
      <c r="E13" s="218">
        <v>68095</v>
      </c>
      <c r="F13" s="218">
        <v>40860</v>
      </c>
      <c r="G13" s="206" t="s">
        <v>206</v>
      </c>
      <c r="J13" s="212">
        <f>ROUND(8554*C8,0)</f>
        <v>213850</v>
      </c>
    </row>
    <row r="14" spans="1:17" ht="12.75">
      <c r="A14" s="203">
        <v>476764</v>
      </c>
      <c r="B14" s="1" t="s">
        <v>207</v>
      </c>
      <c r="C14" s="212">
        <f>ROUND(24029*C8,0)</f>
        <v>600725</v>
      </c>
      <c r="D14" s="218">
        <v>47676</v>
      </c>
      <c r="E14" s="218">
        <v>47676</v>
      </c>
      <c r="F14" s="218">
        <v>28609</v>
      </c>
      <c r="G14" s="206" t="s">
        <v>208</v>
      </c>
      <c r="J14" s="212">
        <f>C6</f>
        <v>125000</v>
      </c>
      <c r="N14" s="87"/>
      <c r="O14" s="87"/>
      <c r="P14" s="87"/>
      <c r="Q14" s="87"/>
    </row>
    <row r="15" spans="1:20" ht="12.75">
      <c r="A15" s="203">
        <v>544920</v>
      </c>
      <c r="B15" s="1" t="s">
        <v>209</v>
      </c>
      <c r="C15" s="212">
        <f>ROUND(27464*C8,0)</f>
        <v>686600</v>
      </c>
      <c r="D15" s="218">
        <v>54492</v>
      </c>
      <c r="E15" s="218">
        <v>54492</v>
      </c>
      <c r="F15" s="218">
        <v>32696</v>
      </c>
      <c r="G15" s="206" t="s">
        <v>210</v>
      </c>
      <c r="J15" s="212">
        <f>ROUND(720*C8,0)</f>
        <v>18000</v>
      </c>
      <c r="N15" s="83"/>
      <c r="O15" s="83"/>
      <c r="P15" s="224"/>
      <c r="Q15" s="83"/>
      <c r="R15" s="225"/>
      <c r="S15" s="226"/>
      <c r="T15" s="225"/>
    </row>
    <row r="16" spans="2:20" ht="12.75">
      <c r="B16" s="1" t="s">
        <v>211</v>
      </c>
      <c r="C16" s="212">
        <f>K57</f>
        <v>12000</v>
      </c>
      <c r="E16" s="214"/>
      <c r="G16" s="206" t="s">
        <v>212</v>
      </c>
      <c r="J16" s="212">
        <f>ROUND(26149*C8,0)</f>
        <v>653725</v>
      </c>
      <c r="K16" s="203">
        <v>544771</v>
      </c>
      <c r="L16" s="218">
        <v>54477</v>
      </c>
      <c r="M16" s="218">
        <v>54477</v>
      </c>
      <c r="N16" s="83">
        <f>K16+L16+M16</f>
        <v>653725</v>
      </c>
      <c r="O16" s="83"/>
      <c r="P16" s="224"/>
      <c r="Q16" s="83"/>
      <c r="R16" s="227"/>
      <c r="S16" s="226"/>
      <c r="T16" s="225"/>
    </row>
    <row r="17" spans="2:20" ht="12.75">
      <c r="B17" s="1" t="s">
        <v>213</v>
      </c>
      <c r="C17" s="212">
        <f>14000*C8</f>
        <v>350000</v>
      </c>
      <c r="D17" s="1" t="s">
        <v>214</v>
      </c>
      <c r="E17" s="214"/>
      <c r="G17" s="228" t="s">
        <v>215</v>
      </c>
      <c r="J17" s="212">
        <f>ROUND(16342.3*C8,0)</f>
        <v>408558</v>
      </c>
      <c r="N17" s="83"/>
      <c r="O17" s="83"/>
      <c r="P17" s="224"/>
      <c r="Q17" s="83"/>
      <c r="R17" s="227"/>
      <c r="S17" s="226"/>
      <c r="T17" s="225"/>
    </row>
    <row r="18" spans="2:20" ht="12.75">
      <c r="B18" s="1" t="s">
        <v>216</v>
      </c>
      <c r="C18" s="212">
        <f>10000*C8</f>
        <v>250000</v>
      </c>
      <c r="G18" s="229" t="s">
        <v>339</v>
      </c>
      <c r="H18" s="230"/>
      <c r="I18" s="230"/>
      <c r="J18" s="212">
        <f>ROUND(19223*C8,0)</f>
        <v>480575</v>
      </c>
      <c r="K18" s="231">
        <v>381410</v>
      </c>
      <c r="L18" s="231">
        <v>38141</v>
      </c>
      <c r="M18" s="231">
        <v>38141</v>
      </c>
      <c r="N18" s="232">
        <v>22883</v>
      </c>
      <c r="O18" s="83">
        <f>K18+L18+M18+N18</f>
        <v>480575</v>
      </c>
      <c r="P18" s="224"/>
      <c r="Q18" s="83"/>
      <c r="R18" s="227"/>
      <c r="S18" s="226"/>
      <c r="T18" s="225"/>
    </row>
    <row r="19" spans="2:20" ht="12.75">
      <c r="B19" s="1" t="s">
        <v>217</v>
      </c>
      <c r="C19" s="212">
        <f>16000*C8</f>
        <v>400000</v>
      </c>
      <c r="G19" s="206" t="s">
        <v>218</v>
      </c>
      <c r="I19" s="233" t="s">
        <v>219</v>
      </c>
      <c r="J19" s="234">
        <f>ROUND(16676*C8,0)</f>
        <v>416900</v>
      </c>
      <c r="K19" s="235"/>
      <c r="N19" s="83"/>
      <c r="O19" s="83"/>
      <c r="P19" s="224"/>
      <c r="Q19" s="83"/>
      <c r="R19" s="227"/>
      <c r="S19" s="226"/>
      <c r="T19" s="225"/>
    </row>
    <row r="20" spans="2:17" ht="12.75">
      <c r="B20" s="1" t="s">
        <v>220</v>
      </c>
      <c r="C20" s="212">
        <f>C5*0.36</f>
        <v>180000</v>
      </c>
      <c r="E20" s="214"/>
      <c r="G20" s="228" t="s">
        <v>221</v>
      </c>
      <c r="H20" s="236">
        <f>J20-J19</f>
        <v>416900</v>
      </c>
      <c r="I20" s="233" t="s">
        <v>219</v>
      </c>
      <c r="J20" s="237">
        <f>J19*2</f>
        <v>833800</v>
      </c>
      <c r="K20" s="238"/>
      <c r="N20" s="83"/>
      <c r="O20" s="83"/>
      <c r="P20" s="224"/>
      <c r="Q20" s="83"/>
    </row>
    <row r="21" spans="2:17" ht="12.75">
      <c r="B21" s="1" t="s">
        <v>222</v>
      </c>
      <c r="C21" s="212">
        <f>C5*0.08</f>
        <v>40000</v>
      </c>
      <c r="E21" s="214"/>
      <c r="G21" s="228" t="s">
        <v>221</v>
      </c>
      <c r="H21" s="236">
        <f>ROUND(10810.68*C8,0)</f>
        <v>270267</v>
      </c>
      <c r="I21" s="233" t="s">
        <v>219</v>
      </c>
      <c r="J21" s="237">
        <f>J20+H21</f>
        <v>1104067</v>
      </c>
      <c r="K21" s="238"/>
      <c r="O21" s="87"/>
      <c r="P21" s="224"/>
      <c r="Q21" s="239"/>
    </row>
    <row r="22" spans="2:11" ht="12.75">
      <c r="B22" s="1" t="s">
        <v>223</v>
      </c>
      <c r="C22" s="212">
        <f>ROUND(6934.5*C8,0)</f>
        <v>173363</v>
      </c>
      <c r="E22" s="214"/>
      <c r="G22" s="228" t="s">
        <v>221</v>
      </c>
      <c r="H22" s="236">
        <f>ROUND(22570.68*C8,0)</f>
        <v>564267</v>
      </c>
      <c r="I22" s="233" t="s">
        <v>219</v>
      </c>
      <c r="J22" s="237">
        <f>J21+H22</f>
        <v>1668334</v>
      </c>
      <c r="K22" s="238"/>
    </row>
    <row r="23" spans="2:11" ht="12.75">
      <c r="B23" s="1" t="s">
        <v>224</v>
      </c>
      <c r="C23" s="214"/>
      <c r="E23" s="214"/>
      <c r="G23" s="228" t="s">
        <v>221</v>
      </c>
      <c r="H23" s="236">
        <f>ROUND(16671.7*C8,0)</f>
        <v>416793</v>
      </c>
      <c r="I23" s="233" t="s">
        <v>219</v>
      </c>
      <c r="J23" s="237">
        <f>J22+H23</f>
        <v>2085127</v>
      </c>
      <c r="K23" s="240"/>
    </row>
    <row r="24" spans="2:12" ht="12.75">
      <c r="B24" s="1" t="s">
        <v>225</v>
      </c>
      <c r="C24" s="241">
        <v>476766</v>
      </c>
      <c r="E24" s="242"/>
      <c r="G24" s="206"/>
      <c r="H24" s="236"/>
      <c r="K24" s="1" t="s">
        <v>10</v>
      </c>
      <c r="L24" s="1" t="s">
        <v>226</v>
      </c>
    </row>
    <row r="25" spans="1:12" ht="12.75">
      <c r="A25" s="203">
        <v>381443</v>
      </c>
      <c r="B25" s="85" t="s">
        <v>340</v>
      </c>
      <c r="C25" s="212">
        <f>ROUND(19224.8*C8,0)</f>
        <v>480620</v>
      </c>
      <c r="D25" s="203">
        <v>38144</v>
      </c>
      <c r="E25" s="243">
        <v>38144</v>
      </c>
      <c r="F25" s="203">
        <v>22889</v>
      </c>
      <c r="G25" s="228" t="s">
        <v>227</v>
      </c>
      <c r="I25" s="233" t="s">
        <v>228</v>
      </c>
      <c r="J25" s="244">
        <f>125000*C8</f>
        <v>3125000</v>
      </c>
      <c r="K25" s="1">
        <v>2</v>
      </c>
      <c r="L25" s="244">
        <f>J25*K25%</f>
        <v>62500</v>
      </c>
    </row>
    <row r="26" spans="3:12" ht="12.75">
      <c r="C26" s="214"/>
      <c r="E26" s="214"/>
      <c r="G26" s="206"/>
      <c r="I26" s="233" t="s">
        <v>219</v>
      </c>
      <c r="J26" s="244">
        <f>500000*C8</f>
        <v>12500000</v>
      </c>
      <c r="K26" s="1">
        <v>1.5</v>
      </c>
      <c r="L26" s="244">
        <f>ROUNDDOWN((J26-J25)*K26%+L25,0)</f>
        <v>203125</v>
      </c>
    </row>
    <row r="27" spans="2:12" ht="12.75">
      <c r="B27" s="1" t="s">
        <v>229</v>
      </c>
      <c r="C27" s="245"/>
      <c r="E27" s="214"/>
      <c r="G27" s="206"/>
      <c r="I27" s="233" t="s">
        <v>219</v>
      </c>
      <c r="J27" s="244">
        <f>1000000*C8</f>
        <v>25000000</v>
      </c>
      <c r="K27" s="1">
        <v>1</v>
      </c>
      <c r="L27" s="244">
        <f>(J27-J26)*K27%+L26</f>
        <v>328125</v>
      </c>
    </row>
    <row r="28" spans="7:12" ht="12.75">
      <c r="G28" s="206"/>
      <c r="I28" s="233" t="s">
        <v>219</v>
      </c>
      <c r="J28" s="244">
        <f>2000000*C8</f>
        <v>50000000</v>
      </c>
      <c r="K28" s="1">
        <v>0.6</v>
      </c>
      <c r="L28" s="244">
        <f>(J28-J27)*K28%+L27</f>
        <v>478125</v>
      </c>
    </row>
    <row r="29" spans="7:12" ht="12.75">
      <c r="G29" s="206"/>
      <c r="I29" s="233" t="s">
        <v>219</v>
      </c>
      <c r="J29" s="244">
        <f>4000000*C8</f>
        <v>100000000</v>
      </c>
      <c r="K29" s="1">
        <v>0.4</v>
      </c>
      <c r="L29" s="244">
        <f>(J29-J28)*K29%+L28</f>
        <v>678125</v>
      </c>
    </row>
    <row r="30" spans="7:12" ht="12.75">
      <c r="G30" s="206"/>
      <c r="I30" s="233" t="s">
        <v>219</v>
      </c>
      <c r="J30" s="244">
        <f>7500000*C8</f>
        <v>187500000</v>
      </c>
      <c r="K30" s="1">
        <v>0.2</v>
      </c>
      <c r="L30" s="244">
        <f>(J30-J29)*K30%+L29</f>
        <v>853125</v>
      </c>
    </row>
    <row r="31" spans="2:11" ht="12.75">
      <c r="B31" s="1" t="s">
        <v>230</v>
      </c>
      <c r="G31" s="206"/>
      <c r="I31" s="1" t="s">
        <v>8</v>
      </c>
      <c r="K31" s="1">
        <v>0.1</v>
      </c>
    </row>
    <row r="32" spans="2:10" ht="12.75" customHeight="1">
      <c r="B32" s="1" t="s">
        <v>8</v>
      </c>
      <c r="G32" s="228" t="s">
        <v>231</v>
      </c>
      <c r="I32" s="246">
        <f>37310*(C8/0.36)</f>
        <v>2590972.222222222</v>
      </c>
      <c r="J32" s="309"/>
    </row>
    <row r="33" spans="2:10" ht="12.75">
      <c r="B33" s="244">
        <f>200000*C8</f>
        <v>5000000</v>
      </c>
      <c r="I33" s="246">
        <f>55972*(C8/0.36)</f>
        <v>3886944.4444444445</v>
      </c>
      <c r="J33" s="310"/>
    </row>
    <row r="34" spans="2:10" ht="12.75">
      <c r="B34" s="244">
        <f>(1000000-200000)*C8</f>
        <v>20000000</v>
      </c>
      <c r="I34" s="246">
        <f>93286*(C8/0.36)</f>
        <v>6478194.444444444</v>
      </c>
      <c r="J34" s="310"/>
    </row>
    <row r="35" spans="2:10" ht="12.75">
      <c r="B35" s="244">
        <f>(2000000-1000000)*C8</f>
        <v>25000000</v>
      </c>
      <c r="I35" s="246">
        <f>186580*(C8/0.36)</f>
        <v>12956944.444444444</v>
      </c>
      <c r="J35" s="310"/>
    </row>
    <row r="36" spans="2:10" ht="12.75">
      <c r="B36" s="244">
        <f>(5000000-2000000)*C8</f>
        <v>75000000</v>
      </c>
      <c r="I36" s="246">
        <f>558090*(C8/0.36)</f>
        <v>38756250</v>
      </c>
      <c r="J36" s="310"/>
    </row>
    <row r="37" spans="9:10" ht="12.75">
      <c r="I37" s="246">
        <f>931215*(C8/0.36)</f>
        <v>64667708.33333333</v>
      </c>
      <c r="J37" s="310"/>
    </row>
    <row r="38" spans="2:10" ht="12.75">
      <c r="B38" s="1" t="s">
        <v>232</v>
      </c>
      <c r="I38" s="246">
        <f>1868989*(C8/0.36)</f>
        <v>129790902.77777778</v>
      </c>
      <c r="J38" s="310"/>
    </row>
    <row r="39" spans="2:10" ht="12.75">
      <c r="B39" s="1" t="s">
        <v>8</v>
      </c>
      <c r="I39" s="246">
        <f>3718378*(C8/0.36)</f>
        <v>258220694.44444445</v>
      </c>
      <c r="J39" s="310"/>
    </row>
    <row r="40" spans="2:10" ht="12.75">
      <c r="B40" s="244">
        <f>200000*C8</f>
        <v>5000000</v>
      </c>
      <c r="I40" s="246">
        <f>7449822*(C8/0.36)</f>
        <v>517348750</v>
      </c>
      <c r="J40" s="310"/>
    </row>
    <row r="41" spans="2:10" ht="12.75">
      <c r="B41" s="244">
        <f>(1000000-200000)*C8</f>
        <v>20000000</v>
      </c>
      <c r="I41" s="246">
        <f>14899636*(C8/0.36)</f>
        <v>1034696944.4444444</v>
      </c>
      <c r="J41" s="310"/>
    </row>
    <row r="42" spans="2:10" ht="12.75">
      <c r="B42" s="244">
        <f>(2000000-1000000)*C8</f>
        <v>25000000</v>
      </c>
      <c r="I42" s="246">
        <f>29799278*(C8/0.36)</f>
        <v>2069394305.5555556</v>
      </c>
      <c r="J42" s="310"/>
    </row>
    <row r="43" spans="2:10" ht="12.75">
      <c r="B43" s="244">
        <f>(5000000-2000000)*C8</f>
        <v>75000000</v>
      </c>
      <c r="I43" s="246">
        <f>59598560*(C8/0.36)</f>
        <v>4138788888.888889</v>
      </c>
      <c r="J43" s="310"/>
    </row>
    <row r="44" spans="6:10" ht="12.75">
      <c r="F44" s="312" t="s">
        <v>233</v>
      </c>
      <c r="G44" s="313"/>
      <c r="I44" s="246">
        <f>119197121*(C8/0.36)</f>
        <v>8277577847.222222</v>
      </c>
      <c r="J44" s="310"/>
    </row>
    <row r="45" spans="6:10" ht="12.75">
      <c r="F45" s="314"/>
      <c r="G45" s="315"/>
      <c r="I45" s="246">
        <f>238394228*(C8/0.36)</f>
        <v>16555154722.222221</v>
      </c>
      <c r="J45" s="310"/>
    </row>
    <row r="46" spans="2:10" ht="12.75">
      <c r="B46" s="85" t="s">
        <v>234</v>
      </c>
      <c r="C46" s="247">
        <v>1</v>
      </c>
      <c r="F46" s="248">
        <f>C48</f>
        <v>203958</v>
      </c>
      <c r="G46" s="249">
        <f>F46</f>
        <v>203958</v>
      </c>
      <c r="I46" s="246">
        <f>476788468*(C8/0.36)</f>
        <v>33110310277.77778</v>
      </c>
      <c r="J46" s="311"/>
    </row>
    <row r="47" spans="2:7" ht="12.75">
      <c r="B47" s="85" t="s">
        <v>235</v>
      </c>
      <c r="C47" s="214">
        <f>ROUND(6540*C8,0)</f>
        <v>163500</v>
      </c>
      <c r="D47" s="316"/>
      <c r="F47" s="250">
        <f>(C51*E51%)/10</f>
        <v>24700.000000000004</v>
      </c>
      <c r="G47" s="251">
        <f>G46+F47</f>
        <v>228658</v>
      </c>
    </row>
    <row r="48" spans="2:7" ht="12.75">
      <c r="B48" s="85" t="s">
        <v>236</v>
      </c>
      <c r="C48" s="214">
        <f>ROUND(8158.3*C8,0)</f>
        <v>203958</v>
      </c>
      <c r="D48" s="317"/>
      <c r="F48" s="252">
        <f>(C52*E52%)/10</f>
        <v>48000</v>
      </c>
      <c r="G48" s="253">
        <f>G47+F48</f>
        <v>276658</v>
      </c>
    </row>
    <row r="49" ht="12.75">
      <c r="E49" s="84" t="s">
        <v>237</v>
      </c>
    </row>
    <row r="50" spans="2:10" ht="12.75">
      <c r="B50" s="318" t="s">
        <v>238</v>
      </c>
      <c r="C50" s="254">
        <v>1000000</v>
      </c>
      <c r="D50" s="255">
        <f>C50</f>
        <v>1000000</v>
      </c>
      <c r="E50" s="256"/>
      <c r="F50" s="255">
        <f>C47</f>
        <v>163500</v>
      </c>
      <c r="G50" s="257">
        <f>F50</f>
        <v>163500</v>
      </c>
      <c r="I50" s="85" t="s">
        <v>239</v>
      </c>
      <c r="J50" s="246">
        <f>ROUND(7500*C8,0)</f>
        <v>187500</v>
      </c>
    </row>
    <row r="51" spans="2:10" ht="12.75">
      <c r="B51" s="319"/>
      <c r="C51" s="250">
        <f>D51-D50</f>
        <v>19000000</v>
      </c>
      <c r="D51" s="258">
        <v>20000000</v>
      </c>
      <c r="E51" s="87">
        <v>1.3</v>
      </c>
      <c r="F51" s="259">
        <f>(C51*E51%)/10</f>
        <v>24700.000000000004</v>
      </c>
      <c r="G51" s="260">
        <f>G50+F51</f>
        <v>188200</v>
      </c>
      <c r="J51" s="246">
        <f>ROUND(12500*C8,0)</f>
        <v>312500</v>
      </c>
    </row>
    <row r="52" spans="2:10" ht="12.75">
      <c r="B52" s="314"/>
      <c r="C52" s="250">
        <f>D52-D51</f>
        <v>80000000</v>
      </c>
      <c r="D52" s="258">
        <v>100000000</v>
      </c>
      <c r="E52" s="87">
        <v>0.6</v>
      </c>
      <c r="F52" s="259">
        <f>(C52*E52%)/10</f>
        <v>48000</v>
      </c>
      <c r="G52" s="260">
        <f>G51+F52</f>
        <v>236200</v>
      </c>
      <c r="J52" s="246">
        <f>ROUND(18750*C8,0)</f>
        <v>468750</v>
      </c>
    </row>
    <row r="53" spans="3:7" ht="12.75">
      <c r="C53" s="261"/>
      <c r="D53" s="230"/>
      <c r="E53" s="262">
        <v>0.3</v>
      </c>
      <c r="F53" s="230"/>
      <c r="G53" s="263"/>
    </row>
    <row r="54" spans="5:13" ht="12.75">
      <c r="E54" s="86" t="s">
        <v>10</v>
      </c>
      <c r="L54" s="85"/>
      <c r="M54" s="85"/>
    </row>
    <row r="55" spans="2:13" ht="12.75">
      <c r="B55" s="302" t="s">
        <v>240</v>
      </c>
      <c r="C55" s="258">
        <v>120000</v>
      </c>
      <c r="D55" s="259">
        <f>C55</f>
        <v>120000</v>
      </c>
      <c r="E55" s="87"/>
      <c r="F55" s="259">
        <f>F50</f>
        <v>163500</v>
      </c>
      <c r="G55" s="259">
        <f>F55</f>
        <v>163500</v>
      </c>
      <c r="I55" s="85" t="s">
        <v>241</v>
      </c>
      <c r="L55" s="85"/>
      <c r="M55" s="85"/>
    </row>
    <row r="56" spans="2:14" ht="25.5">
      <c r="B56" s="303"/>
      <c r="C56" s="259">
        <f>D56-D55</f>
        <v>380000</v>
      </c>
      <c r="D56" s="258">
        <v>500000</v>
      </c>
      <c r="E56" s="87">
        <v>0.5</v>
      </c>
      <c r="F56" s="259">
        <f>C56*E56%</f>
        <v>1900</v>
      </c>
      <c r="G56" s="259">
        <f>G55+F56</f>
        <v>165400</v>
      </c>
      <c r="I56" s="85" t="s">
        <v>242</v>
      </c>
      <c r="J56" s="88" t="s">
        <v>243</v>
      </c>
      <c r="K56" s="89" t="s">
        <v>244</v>
      </c>
      <c r="L56" s="89"/>
      <c r="M56" s="89"/>
      <c r="N56" s="85"/>
    </row>
    <row r="57" spans="2:12" ht="14.25">
      <c r="B57" s="303"/>
      <c r="C57" s="259">
        <f>D57-D56</f>
        <v>500000</v>
      </c>
      <c r="D57" s="258">
        <v>1000000</v>
      </c>
      <c r="E57" s="87">
        <v>0.4</v>
      </c>
      <c r="F57" s="259">
        <f>C57*E57%</f>
        <v>2000</v>
      </c>
      <c r="G57" s="259">
        <f>G56+F57</f>
        <v>167400</v>
      </c>
      <c r="J57" s="85" t="s">
        <v>245</v>
      </c>
      <c r="K57" s="264">
        <v>12000</v>
      </c>
      <c r="L57" s="265">
        <f>477.647058823529*C8</f>
        <v>11941.176470588225</v>
      </c>
    </row>
    <row r="58" spans="2:18" ht="14.25">
      <c r="B58" s="303"/>
      <c r="C58" s="259">
        <f>D58-D57</f>
        <v>1000000</v>
      </c>
      <c r="D58" s="258">
        <v>2000000</v>
      </c>
      <c r="E58" s="87">
        <v>0.3</v>
      </c>
      <c r="F58" s="259">
        <f>C58*E58%</f>
        <v>3000</v>
      </c>
      <c r="G58" s="259">
        <f>G57+F58</f>
        <v>170400</v>
      </c>
      <c r="I58" s="1">
        <v>176</v>
      </c>
      <c r="J58" s="85" t="s">
        <v>246</v>
      </c>
      <c r="K58" s="264">
        <f>ROUNDDOWN((88235.2941176471*C8),0)</f>
        <v>2205882</v>
      </c>
      <c r="L58" s="265">
        <f>88235.2941176471*C8</f>
        <v>2205882.352941178</v>
      </c>
      <c r="M58" s="266"/>
      <c r="N58" s="85"/>
      <c r="P58" s="266"/>
      <c r="R58" s="266"/>
    </row>
    <row r="59" spans="2:18" ht="14.25">
      <c r="B59" s="304"/>
      <c r="C59" s="259">
        <f>D59-D58</f>
        <v>2000000</v>
      </c>
      <c r="D59" s="258">
        <v>4000000</v>
      </c>
      <c r="E59" s="87">
        <v>0.2</v>
      </c>
      <c r="F59" s="259">
        <f>C59*E59%</f>
        <v>4000</v>
      </c>
      <c r="G59" s="259">
        <f>G58+F59</f>
        <v>174400</v>
      </c>
      <c r="I59" s="1">
        <v>176</v>
      </c>
      <c r="J59" s="85" t="s">
        <v>247</v>
      </c>
      <c r="K59" s="264">
        <f>ROUNDDOWN((102941.176470588*C8),0)</f>
        <v>2573529</v>
      </c>
      <c r="L59" s="265">
        <f>102941.176470588*C8</f>
        <v>2573529.4117647</v>
      </c>
      <c r="M59" s="266"/>
      <c r="N59" s="85"/>
      <c r="P59" s="266"/>
      <c r="R59" s="266"/>
    </row>
    <row r="60" spans="2:18" ht="14.25">
      <c r="B60" s="267"/>
      <c r="C60" s="259"/>
      <c r="D60" s="259"/>
      <c r="E60" s="87">
        <v>0.1</v>
      </c>
      <c r="F60" s="259"/>
      <c r="G60" s="259"/>
      <c r="I60" s="1">
        <v>176</v>
      </c>
      <c r="J60" s="85" t="s">
        <v>248</v>
      </c>
      <c r="K60" s="264">
        <f>ROUNDUP((117647.058823529*C8),0)</f>
        <v>2941177</v>
      </c>
      <c r="L60" s="265">
        <f>117647.058823529*C8</f>
        <v>2941176.470588225</v>
      </c>
      <c r="M60" s="266"/>
      <c r="N60" s="85"/>
      <c r="P60" s="266"/>
      <c r="R60" s="266"/>
    </row>
    <row r="61" spans="2:18" ht="14.25">
      <c r="B61" s="268" t="s">
        <v>249</v>
      </c>
      <c r="E61" s="268" t="s">
        <v>250</v>
      </c>
      <c r="F61" s="214"/>
      <c r="I61" s="1">
        <v>176</v>
      </c>
      <c r="J61" s="85" t="s">
        <v>251</v>
      </c>
      <c r="K61" s="264">
        <f>ROUNDUP((147058.823529412*C8),0)</f>
        <v>3676471</v>
      </c>
      <c r="L61" s="265">
        <f>147058.823529412*C8</f>
        <v>3676470.5882353</v>
      </c>
      <c r="M61" s="266"/>
      <c r="N61" s="85"/>
      <c r="P61" s="266"/>
      <c r="R61" s="266"/>
    </row>
    <row r="62" spans="2:18" ht="14.25">
      <c r="B62" s="269" t="s">
        <v>252</v>
      </c>
      <c r="C62" s="214">
        <f>C47</f>
        <v>163500</v>
      </c>
      <c r="E62" s="269" t="s">
        <v>252</v>
      </c>
      <c r="F62" s="214">
        <f>C48</f>
        <v>203958</v>
      </c>
      <c r="I62" s="1">
        <v>176</v>
      </c>
      <c r="J62" s="85" t="s">
        <v>253</v>
      </c>
      <c r="K62" s="264">
        <f>ROUNDUP((161764.705882353*C8),0)</f>
        <v>4044118</v>
      </c>
      <c r="L62" s="265">
        <f>161764.705882353*C8</f>
        <v>4044117.647058825</v>
      </c>
      <c r="M62" s="266"/>
      <c r="N62" s="85"/>
      <c r="P62" s="266"/>
      <c r="R62" s="266"/>
    </row>
    <row r="63" spans="2:18" ht="14.25">
      <c r="B63" s="269" t="s">
        <v>341</v>
      </c>
      <c r="C63" s="214">
        <f>ROUND(C62*1.5,0)</f>
        <v>245250</v>
      </c>
      <c r="E63" s="269" t="s">
        <v>341</v>
      </c>
      <c r="F63" s="214">
        <f>ROUND(F62*1.5,0)</f>
        <v>305937</v>
      </c>
      <c r="I63" s="1">
        <v>176</v>
      </c>
      <c r="J63" s="85" t="s">
        <v>254</v>
      </c>
      <c r="K63" s="264">
        <f>ROUNDUP((176470.588235294*C8),0)</f>
        <v>4411765</v>
      </c>
      <c r="L63" s="265">
        <f>176470.588235294*C8</f>
        <v>4411764.70588235</v>
      </c>
      <c r="M63" s="266"/>
      <c r="N63" s="85"/>
      <c r="P63" s="266"/>
      <c r="R63" s="266"/>
    </row>
    <row r="64" spans="2:18" ht="14.25">
      <c r="B64" s="269" t="s">
        <v>342</v>
      </c>
      <c r="C64" s="214">
        <f>ROUND(C63*1.2,0)</f>
        <v>294300</v>
      </c>
      <c r="E64" s="269" t="s">
        <v>342</v>
      </c>
      <c r="F64" s="214">
        <f>ROUND(F63*1.2,0)+1</f>
        <v>367125</v>
      </c>
      <c r="I64" s="1">
        <v>176</v>
      </c>
      <c r="J64" s="85" t="s">
        <v>255</v>
      </c>
      <c r="K64" s="264">
        <f>ROUNDUP((191176.470588235*C8),0)</f>
        <v>4779412</v>
      </c>
      <c r="L64" s="265">
        <f>191176.470588235*C8</f>
        <v>4779411.764705875</v>
      </c>
      <c r="M64" s="266"/>
      <c r="N64" s="85"/>
      <c r="P64" s="266"/>
      <c r="R64" s="266"/>
    </row>
    <row r="65" spans="2:18" ht="14.25">
      <c r="B65" s="269" t="s">
        <v>343</v>
      </c>
      <c r="C65" s="214">
        <f>ROUND(C64*1.2,0)</f>
        <v>353160</v>
      </c>
      <c r="E65" s="269" t="s">
        <v>343</v>
      </c>
      <c r="F65" s="214">
        <f>ROUND(F64*1.2,0)</f>
        <v>440550</v>
      </c>
      <c r="I65" s="1">
        <v>176</v>
      </c>
      <c r="J65" s="85" t="s">
        <v>256</v>
      </c>
      <c r="K65" s="264">
        <f>ROUNDUP((205882.352941176*C8),0)</f>
        <v>5147059</v>
      </c>
      <c r="L65" s="265">
        <f>205882.352941176*C8</f>
        <v>5147058.8235294</v>
      </c>
      <c r="M65" s="266"/>
      <c r="N65" s="85"/>
      <c r="P65" s="266"/>
      <c r="R65" s="266"/>
    </row>
    <row r="66" spans="2:18" ht="14.25">
      <c r="B66" s="269" t="s">
        <v>344</v>
      </c>
      <c r="C66" s="214">
        <f>ROUND(C65*1.2,0)</f>
        <v>423792</v>
      </c>
      <c r="E66" s="269" t="s">
        <v>344</v>
      </c>
      <c r="F66" s="214">
        <f>ROUND(F65*1.2,0)</f>
        <v>528660</v>
      </c>
      <c r="I66" s="1">
        <v>176</v>
      </c>
      <c r="J66" s="85" t="s">
        <v>257</v>
      </c>
      <c r="K66" s="264">
        <f>ROUNDUP((220588.235294118*C8),0)</f>
        <v>5514706</v>
      </c>
      <c r="L66" s="265">
        <f>220588.235294118*C8</f>
        <v>5514705.88235295</v>
      </c>
      <c r="M66" s="266"/>
      <c r="N66" s="85"/>
      <c r="P66" s="266"/>
      <c r="R66" s="266"/>
    </row>
    <row r="67" spans="2:18" ht="14.25">
      <c r="B67" s="269" t="s">
        <v>345</v>
      </c>
      <c r="C67" s="214">
        <f>ROUND(C66*1.15,0)</f>
        <v>487361</v>
      </c>
      <c r="E67" s="269" t="s">
        <v>345</v>
      </c>
      <c r="F67" s="214">
        <f>ROUND(F66*1.15,0)</f>
        <v>607959</v>
      </c>
      <c r="I67" s="1">
        <v>176</v>
      </c>
      <c r="J67" s="85" t="s">
        <v>258</v>
      </c>
      <c r="K67" s="264">
        <f>ROUNDUP((235294.117647059*C8),0)</f>
        <v>5882353</v>
      </c>
      <c r="L67" s="265">
        <f>235294.117647059*C8</f>
        <v>5882352.941176475</v>
      </c>
      <c r="M67" s="266"/>
      <c r="N67" s="85"/>
      <c r="P67" s="266"/>
      <c r="R67" s="266"/>
    </row>
    <row r="68" spans="2:18" ht="14.25">
      <c r="B68" s="269" t="s">
        <v>346</v>
      </c>
      <c r="C68" s="214">
        <f>ROUND(C67*1.1,0)</f>
        <v>536097</v>
      </c>
      <c r="E68" s="269" t="s">
        <v>346</v>
      </c>
      <c r="F68" s="214">
        <f>ROUND(F67*1.1,0)</f>
        <v>668755</v>
      </c>
      <c r="I68" s="1">
        <v>176</v>
      </c>
      <c r="J68" s="85" t="s">
        <v>259</v>
      </c>
      <c r="K68" s="264">
        <f>ROUNDUP((247058.823529412*C8),0)</f>
        <v>6176471</v>
      </c>
      <c r="L68" s="265">
        <f>247058.823529412*C8</f>
        <v>6176470.5882353</v>
      </c>
      <c r="M68" s="266"/>
      <c r="N68" s="85"/>
      <c r="P68" s="266"/>
      <c r="R68" s="266"/>
    </row>
    <row r="69" spans="2:18" ht="14.25">
      <c r="B69" s="269" t="s">
        <v>347</v>
      </c>
      <c r="C69" s="214">
        <f>ROUND(C68*1.05,0)</f>
        <v>562902</v>
      </c>
      <c r="E69" s="269" t="s">
        <v>347</v>
      </c>
      <c r="F69" s="214">
        <f>ROUND(F68*1.05,0)-1</f>
        <v>702192</v>
      </c>
      <c r="I69" s="1">
        <v>176</v>
      </c>
      <c r="J69" s="85" t="s">
        <v>260</v>
      </c>
      <c r="K69" s="264">
        <f>ROUNDDOWN((258823.529411765*C8),0)</f>
        <v>6470588</v>
      </c>
      <c r="L69" s="265">
        <f>258823.529411765*C8</f>
        <v>6470588.235294125</v>
      </c>
      <c r="M69" s="266"/>
      <c r="N69" s="85"/>
      <c r="P69" s="266"/>
      <c r="R69" s="266"/>
    </row>
    <row r="70" spans="2:18" ht="14.25">
      <c r="B70" s="269" t="s">
        <v>348</v>
      </c>
      <c r="C70" s="214">
        <f>ROUND(C69*1.05,0)</f>
        <v>591047</v>
      </c>
      <c r="E70" s="269" t="s">
        <v>348</v>
      </c>
      <c r="F70" s="214">
        <f>ROUND(F69*1.05,0)</f>
        <v>737302</v>
      </c>
      <c r="I70" s="1">
        <v>176</v>
      </c>
      <c r="J70" s="85" t="s">
        <v>261</v>
      </c>
      <c r="K70" s="264">
        <f>ROUNDDOWN((294117.647058824*C8),0)</f>
        <v>7352941</v>
      </c>
      <c r="L70" s="265">
        <f>294117.647058824*C8</f>
        <v>7352941.1764706</v>
      </c>
      <c r="M70" s="266"/>
      <c r="N70" s="85"/>
      <c r="P70" s="266"/>
      <c r="R70" s="266"/>
    </row>
    <row r="71" spans="2:6" ht="12.75">
      <c r="B71" s="269" t="s">
        <v>262</v>
      </c>
      <c r="C71" s="214">
        <f>ROUND(C70*1.05,0)</f>
        <v>620599</v>
      </c>
      <c r="E71" s="269" t="s">
        <v>262</v>
      </c>
      <c r="F71" s="214">
        <f>ROUND(F70*1.05,0)</f>
        <v>774167</v>
      </c>
    </row>
    <row r="72" ht="12.75">
      <c r="I72" s="85" t="s">
        <v>263</v>
      </c>
    </row>
    <row r="73" spans="10:18" ht="25.5">
      <c r="J73" s="85" t="s">
        <v>243</v>
      </c>
      <c r="L73" s="89" t="s">
        <v>244</v>
      </c>
      <c r="R73" s="90" t="s">
        <v>264</v>
      </c>
    </row>
    <row r="74" spans="2:19" ht="14.25">
      <c r="B74" s="91" t="s">
        <v>265</v>
      </c>
      <c r="J74" s="85" t="s">
        <v>266</v>
      </c>
      <c r="K74" s="1">
        <v>13.5</v>
      </c>
      <c r="L74" s="270">
        <f aca="true" t="shared" si="0" ref="L74:L79">477.647058823529*$C$8</f>
        <v>11941.176470588225</v>
      </c>
      <c r="M74" s="271">
        <v>12000</v>
      </c>
      <c r="N74" s="236">
        <f>K74*M74</f>
        <v>162000</v>
      </c>
      <c r="O74" s="86">
        <v>1</v>
      </c>
      <c r="P74" s="272">
        <v>1</v>
      </c>
      <c r="Q74" s="273">
        <v>15</v>
      </c>
      <c r="R74" s="274">
        <f>ROUNDDOWN(N74*80%,0)</f>
        <v>129600</v>
      </c>
      <c r="S74" s="236">
        <f>N74*80%</f>
        <v>129600</v>
      </c>
    </row>
    <row r="75" spans="2:19" ht="14.25">
      <c r="B75" s="1" t="s">
        <v>267</v>
      </c>
      <c r="C75" s="92">
        <f>2.5*C6</f>
        <v>312500</v>
      </c>
      <c r="J75" s="85" t="s">
        <v>268</v>
      </c>
      <c r="K75" s="1">
        <v>22.5</v>
      </c>
      <c r="L75" s="270">
        <f t="shared" si="0"/>
        <v>11941.176470588225</v>
      </c>
      <c r="M75" s="271">
        <v>12000</v>
      </c>
      <c r="N75" s="236">
        <f>K75*M75</f>
        <v>270000</v>
      </c>
      <c r="O75" s="86">
        <v>1</v>
      </c>
      <c r="P75" s="275">
        <v>16</v>
      </c>
      <c r="Q75" s="276">
        <v>50</v>
      </c>
      <c r="R75" s="274">
        <f>ROUNDUP(N75*78%,0)</f>
        <v>210600</v>
      </c>
      <c r="S75" s="236">
        <f>N75*78%</f>
        <v>210600</v>
      </c>
    </row>
    <row r="76" spans="2:19" ht="14.25">
      <c r="B76" s="1" t="s">
        <v>269</v>
      </c>
      <c r="J76" s="85" t="s">
        <v>270</v>
      </c>
      <c r="K76" s="1">
        <v>45</v>
      </c>
      <c r="L76" s="270">
        <f t="shared" si="0"/>
        <v>11941.176470588225</v>
      </c>
      <c r="M76" s="271">
        <v>12000</v>
      </c>
      <c r="N76" s="236">
        <f aca="true" t="shared" si="1" ref="N76:N90">K76*M76</f>
        <v>540000</v>
      </c>
      <c r="O76" s="86">
        <v>1</v>
      </c>
      <c r="P76" s="275">
        <v>51</v>
      </c>
      <c r="Q76" s="276">
        <v>100</v>
      </c>
      <c r="R76" s="274">
        <f>ROUNDUP(N76*76%,0)</f>
        <v>410400</v>
      </c>
      <c r="S76" s="236">
        <f>N76*76%</f>
        <v>410400</v>
      </c>
    </row>
    <row r="77" spans="2:19" ht="14.25">
      <c r="B77" s="1" t="s">
        <v>271</v>
      </c>
      <c r="D77" s="1" t="s">
        <v>8</v>
      </c>
      <c r="E77" s="1" t="s">
        <v>9</v>
      </c>
      <c r="J77" s="85" t="s">
        <v>272</v>
      </c>
      <c r="K77" s="1">
        <v>67.5</v>
      </c>
      <c r="L77" s="270">
        <f t="shared" si="0"/>
        <v>11941.176470588225</v>
      </c>
      <c r="M77" s="271">
        <v>12000</v>
      </c>
      <c r="N77" s="236">
        <f t="shared" si="1"/>
        <v>810000</v>
      </c>
      <c r="O77" s="86">
        <v>1</v>
      </c>
      <c r="P77" s="275">
        <v>101</v>
      </c>
      <c r="Q77" s="276">
        <v>150</v>
      </c>
      <c r="R77" s="274">
        <f>ROUNDUP(N77*74%,0)</f>
        <v>599400</v>
      </c>
      <c r="S77" s="236">
        <f>N77*74%</f>
        <v>599400</v>
      </c>
    </row>
    <row r="78" spans="2:19" ht="14.25">
      <c r="B78" s="93">
        <f>1000000*C8</f>
        <v>25000000</v>
      </c>
      <c r="C78" s="1">
        <v>1.4</v>
      </c>
      <c r="D78" s="93">
        <f>B78*C78%</f>
        <v>349999.99999999994</v>
      </c>
      <c r="E78" s="93">
        <f>D78</f>
        <v>349999.99999999994</v>
      </c>
      <c r="J78" s="85" t="s">
        <v>273</v>
      </c>
      <c r="K78" s="1">
        <v>135</v>
      </c>
      <c r="L78" s="270">
        <f t="shared" si="0"/>
        <v>11941.176470588225</v>
      </c>
      <c r="M78" s="271">
        <v>12000</v>
      </c>
      <c r="N78" s="236">
        <f t="shared" si="1"/>
        <v>1620000</v>
      </c>
      <c r="O78" s="86">
        <v>1</v>
      </c>
      <c r="P78" s="277">
        <v>151</v>
      </c>
      <c r="Q78" s="278">
        <v>200</v>
      </c>
      <c r="R78" s="274">
        <f>ROUNDUP(N78*72%,0)</f>
        <v>1166400</v>
      </c>
      <c r="S78" s="236">
        <f>N78*72%</f>
        <v>1166400</v>
      </c>
    </row>
    <row r="79" spans="2:19" ht="14.25">
      <c r="B79" s="93">
        <f>5000000*C8</f>
        <v>125000000</v>
      </c>
      <c r="C79" s="1">
        <v>1.3</v>
      </c>
      <c r="D79" s="93">
        <f>(B79-B78)*C79%</f>
        <v>1300000</v>
      </c>
      <c r="E79" s="93">
        <f>E78+D79</f>
        <v>1650000</v>
      </c>
      <c r="J79" s="85" t="s">
        <v>274</v>
      </c>
      <c r="K79" s="1">
        <v>176</v>
      </c>
      <c r="L79" s="270">
        <f t="shared" si="0"/>
        <v>11941.176470588225</v>
      </c>
      <c r="M79" s="271">
        <v>12000</v>
      </c>
      <c r="N79" s="236">
        <f t="shared" si="1"/>
        <v>2112000</v>
      </c>
      <c r="O79" s="86">
        <v>1</v>
      </c>
      <c r="P79" s="279">
        <v>201</v>
      </c>
      <c r="Q79" s="280">
        <v>300</v>
      </c>
      <c r="R79" s="274">
        <f>ROUNDUP(N79*70%,0)</f>
        <v>1478400</v>
      </c>
      <c r="S79" s="236">
        <f>N79*70%</f>
        <v>1478400</v>
      </c>
    </row>
    <row r="80" spans="2:19" ht="14.25">
      <c r="B80" s="93">
        <f>10000000*C8</f>
        <v>250000000</v>
      </c>
      <c r="C80" s="1">
        <v>1.2</v>
      </c>
      <c r="D80" s="93">
        <f>(B80-B79)*C80%</f>
        <v>1500000</v>
      </c>
      <c r="E80" s="93">
        <f>E79+D80</f>
        <v>3150000</v>
      </c>
      <c r="J80" s="85" t="s">
        <v>275</v>
      </c>
      <c r="K80" s="1">
        <v>192</v>
      </c>
      <c r="L80" s="281">
        <f>581.851345189239*$C$8</f>
        <v>14546.283629730977</v>
      </c>
      <c r="M80" s="271">
        <v>14550</v>
      </c>
      <c r="N80" s="236">
        <f t="shared" si="1"/>
        <v>2793600</v>
      </c>
      <c r="O80" s="282">
        <f>Q80/P80</f>
        <v>1.3289036544850499</v>
      </c>
      <c r="P80" s="283">
        <v>301</v>
      </c>
      <c r="Q80" s="284">
        <v>400</v>
      </c>
      <c r="R80" s="274">
        <f>ROUNDUP(N80*68%,0)</f>
        <v>1899648</v>
      </c>
      <c r="S80" s="236">
        <f>N80*68%</f>
        <v>1899648.0000000002</v>
      </c>
    </row>
    <row r="81" spans="2:19" ht="14.25">
      <c r="B81" s="93">
        <f>30000000*C8</f>
        <v>750000000</v>
      </c>
      <c r="C81" s="1">
        <v>1.1</v>
      </c>
      <c r="D81" s="93">
        <f>(B81-B80)*C81%</f>
        <v>5500000.000000001</v>
      </c>
      <c r="E81" s="93">
        <f>E80+D81</f>
        <v>8650000</v>
      </c>
      <c r="J81" s="85" t="s">
        <v>251</v>
      </c>
      <c r="K81" s="1">
        <v>192</v>
      </c>
      <c r="L81" s="281">
        <f>725.500430410522*$C$8</f>
        <v>18137.51076026305</v>
      </c>
      <c r="M81" s="271">
        <v>18140</v>
      </c>
      <c r="N81" s="236">
        <f t="shared" si="1"/>
        <v>3482880</v>
      </c>
      <c r="O81" s="285">
        <f aca="true" t="shared" si="2" ref="O81:O90">Q81/P81</f>
        <v>1.2468827930174564</v>
      </c>
      <c r="P81" s="277">
        <v>401</v>
      </c>
      <c r="Q81" s="278">
        <v>500</v>
      </c>
      <c r="R81" s="274">
        <f>ROUNDUP(N81*66%,0)</f>
        <v>2298701</v>
      </c>
      <c r="S81" s="236">
        <f>N81*66%</f>
        <v>2298700.8000000003</v>
      </c>
    </row>
    <row r="82" spans="2:19" ht="14.25">
      <c r="B82" s="93">
        <f>100000000*C8</f>
        <v>2500000000</v>
      </c>
      <c r="C82" s="1">
        <v>1</v>
      </c>
      <c r="D82" s="93">
        <f>(B82-B81)*C82%</f>
        <v>17500000</v>
      </c>
      <c r="E82" s="93">
        <f>E81+D82</f>
        <v>26150000</v>
      </c>
      <c r="J82" s="85" t="s">
        <v>276</v>
      </c>
      <c r="K82" s="1">
        <v>192</v>
      </c>
      <c r="L82" s="281">
        <f>868.862790910805*$C$8</f>
        <v>21721.569772770123</v>
      </c>
      <c r="M82" s="271">
        <v>21722</v>
      </c>
      <c r="N82" s="236">
        <f t="shared" si="1"/>
        <v>4170624</v>
      </c>
      <c r="O82" s="285">
        <f t="shared" si="2"/>
        <v>1.1976047904191616</v>
      </c>
      <c r="P82" s="277">
        <v>501</v>
      </c>
      <c r="Q82" s="278">
        <v>600</v>
      </c>
      <c r="R82" s="274">
        <f>ROUNDDOWN(N82*64%,0)</f>
        <v>2669199</v>
      </c>
      <c r="S82" s="236">
        <f>N82*64%</f>
        <v>2669199.36</v>
      </c>
    </row>
    <row r="83" spans="3:19" ht="14.25">
      <c r="C83" s="1">
        <v>0.9</v>
      </c>
      <c r="J83" s="85" t="s">
        <v>277</v>
      </c>
      <c r="K83" s="1">
        <v>192</v>
      </c>
      <c r="L83" s="281">
        <f>1011.98661170976*$C$8</f>
        <v>25299.665292744</v>
      </c>
      <c r="M83" s="271">
        <v>25300</v>
      </c>
      <c r="N83" s="236">
        <f t="shared" si="1"/>
        <v>4857600</v>
      </c>
      <c r="O83" s="285">
        <f t="shared" si="2"/>
        <v>1.1647254575707155</v>
      </c>
      <c r="P83" s="277">
        <v>601</v>
      </c>
      <c r="Q83" s="278">
        <v>700</v>
      </c>
      <c r="R83" s="274">
        <f>ROUNDUP(N83*62%,0)</f>
        <v>3011712</v>
      </c>
      <c r="S83" s="236">
        <f>N83*62%</f>
        <v>3011712</v>
      </c>
    </row>
    <row r="84" spans="10:19" ht="14.25">
      <c r="J84" s="85" t="s">
        <v>278</v>
      </c>
      <c r="K84" s="1">
        <v>192</v>
      </c>
      <c r="L84" s="281">
        <f>1154.90626158032*$C$8</f>
        <v>28872.656539508</v>
      </c>
      <c r="M84" s="271">
        <v>28873</v>
      </c>
      <c r="N84" s="236">
        <f t="shared" si="1"/>
        <v>5543616</v>
      </c>
      <c r="O84" s="285">
        <f t="shared" si="2"/>
        <v>1.1412268188302426</v>
      </c>
      <c r="P84" s="277">
        <v>701</v>
      </c>
      <c r="Q84" s="278">
        <v>800</v>
      </c>
      <c r="R84" s="274">
        <f>ROUNDUP(N84*60%,0)</f>
        <v>3326170</v>
      </c>
      <c r="S84" s="236">
        <f>N84*60%</f>
        <v>3326169.6</v>
      </c>
    </row>
    <row r="85" spans="2:19" ht="14.25">
      <c r="B85" s="1" t="s">
        <v>279</v>
      </c>
      <c r="D85" s="1" t="s">
        <v>8</v>
      </c>
      <c r="E85" s="1" t="s">
        <v>9</v>
      </c>
      <c r="J85" s="85" t="s">
        <v>280</v>
      </c>
      <c r="K85" s="1">
        <v>192</v>
      </c>
      <c r="L85" s="281">
        <f>1297.64748492171*$C$8</f>
        <v>32441.18712304275</v>
      </c>
      <c r="M85" s="271">
        <v>32441</v>
      </c>
      <c r="N85" s="236">
        <f t="shared" si="1"/>
        <v>6228672</v>
      </c>
      <c r="O85" s="285">
        <f>Q85/P85</f>
        <v>1.1235955056179776</v>
      </c>
      <c r="P85" s="277">
        <v>801</v>
      </c>
      <c r="Q85" s="278">
        <v>900</v>
      </c>
      <c r="R85" s="274">
        <f>ROUNDUP(N85*58%,0)</f>
        <v>3612630</v>
      </c>
      <c r="S85" s="236">
        <f>N85*58%</f>
        <v>3612629.76</v>
      </c>
    </row>
    <row r="86" spans="2:19" ht="14.25">
      <c r="B86" s="93">
        <f>1000000*C8</f>
        <v>25000000</v>
      </c>
      <c r="C86" s="1">
        <v>1.7</v>
      </c>
      <c r="D86" s="93">
        <f>B86*C86%</f>
        <v>425000.00000000006</v>
      </c>
      <c r="E86" s="93">
        <f>D86</f>
        <v>425000.00000000006</v>
      </c>
      <c r="J86" s="85" t="s">
        <v>281</v>
      </c>
      <c r="K86" s="1">
        <v>192</v>
      </c>
      <c r="L86" s="281">
        <f>1440.23028293197*$C$8</f>
        <v>36005.757073299246</v>
      </c>
      <c r="M86" s="271">
        <v>36010</v>
      </c>
      <c r="N86" s="236">
        <f t="shared" si="1"/>
        <v>6913920</v>
      </c>
      <c r="O86" s="285">
        <f t="shared" si="2"/>
        <v>1.1098779134295227</v>
      </c>
      <c r="P86" s="277">
        <v>901</v>
      </c>
      <c r="Q86" s="278">
        <v>1000</v>
      </c>
      <c r="R86" s="274">
        <f>ROUNDDOWN(N86*56%,0)</f>
        <v>3871795</v>
      </c>
      <c r="S86" s="236">
        <f>N86*56%</f>
        <v>3871795.2</v>
      </c>
    </row>
    <row r="87" spans="2:19" ht="14.25">
      <c r="B87" s="93">
        <f>5000000*C8</f>
        <v>125000000</v>
      </c>
      <c r="C87" s="1">
        <v>1.6</v>
      </c>
      <c r="D87" s="93">
        <f>(B87-B86)*C87%</f>
        <v>1600000</v>
      </c>
      <c r="E87" s="93">
        <f>E86+D87</f>
        <v>2025000</v>
      </c>
      <c r="J87" s="85" t="s">
        <v>282</v>
      </c>
      <c r="K87" s="1">
        <v>192</v>
      </c>
      <c r="L87" s="281">
        <f>1798.48936430067*$C$8</f>
        <v>44962.23410751675</v>
      </c>
      <c r="M87" s="271">
        <v>44962</v>
      </c>
      <c r="N87" s="236">
        <f t="shared" si="1"/>
        <v>8632704</v>
      </c>
      <c r="O87" s="285">
        <f t="shared" si="2"/>
        <v>1.2487512487512487</v>
      </c>
      <c r="P87" s="277">
        <v>1001</v>
      </c>
      <c r="Q87" s="278">
        <v>1250</v>
      </c>
      <c r="R87" s="274">
        <f>ROUNDDOWN(N87*54%,0)</f>
        <v>4661660</v>
      </c>
      <c r="S87" s="236">
        <f>N87*54%</f>
        <v>4661660.16</v>
      </c>
    </row>
    <row r="88" spans="2:19" ht="14.25">
      <c r="B88" s="93">
        <f>10000000*C8</f>
        <v>250000000</v>
      </c>
      <c r="C88" s="1">
        <v>1.5</v>
      </c>
      <c r="D88" s="93">
        <f>(B88-B87)*C88%</f>
        <v>1875000</v>
      </c>
      <c r="E88" s="93">
        <f>E87+D88</f>
        <v>3900000</v>
      </c>
      <c r="J88" s="85" t="s">
        <v>283</v>
      </c>
      <c r="K88" s="1">
        <v>192</v>
      </c>
      <c r="L88" s="281">
        <f>2156.46206750679*$C$8</f>
        <v>53911.55168766975</v>
      </c>
      <c r="M88" s="271">
        <v>53912</v>
      </c>
      <c r="N88" s="236">
        <f t="shared" si="1"/>
        <v>10351104</v>
      </c>
      <c r="O88" s="285">
        <f t="shared" si="2"/>
        <v>1.1990407673860912</v>
      </c>
      <c r="P88" s="277">
        <v>1251</v>
      </c>
      <c r="Q88" s="278">
        <v>1500</v>
      </c>
      <c r="R88" s="274">
        <f>ROUNDDOWN(N88*52%,0)</f>
        <v>5382574</v>
      </c>
      <c r="S88" s="236">
        <f>N88*52%</f>
        <v>5382574.08</v>
      </c>
    </row>
    <row r="89" spans="2:19" ht="14.25">
      <c r="B89" s="93">
        <f>30000000*C8</f>
        <v>750000000</v>
      </c>
      <c r="C89" s="1">
        <v>1.4</v>
      </c>
      <c r="D89" s="93">
        <f>(B89-B88)*C89%</f>
        <v>6999999.999999999</v>
      </c>
      <c r="E89" s="93">
        <f>E88+D89</f>
        <v>10900000</v>
      </c>
      <c r="J89" s="85" t="s">
        <v>284</v>
      </c>
      <c r="K89" s="1">
        <v>192</v>
      </c>
      <c r="L89" s="281">
        <f>2873.36717855669*$C$8</f>
        <v>71834.17946391724</v>
      </c>
      <c r="M89" s="271">
        <v>71834</v>
      </c>
      <c r="N89" s="236">
        <f t="shared" si="1"/>
        <v>13792128</v>
      </c>
      <c r="O89" s="285">
        <f t="shared" si="2"/>
        <v>1.3324450366422385</v>
      </c>
      <c r="P89" s="277">
        <v>1501</v>
      </c>
      <c r="Q89" s="278">
        <v>2000</v>
      </c>
      <c r="R89" s="274">
        <f>ROUNDDOWN(N89*50%,0)</f>
        <v>6896064</v>
      </c>
      <c r="S89" s="236">
        <f>N89*50%</f>
        <v>6896064</v>
      </c>
    </row>
    <row r="90" spans="2:19" ht="14.25">
      <c r="B90" s="93">
        <f>100000000*C8</f>
        <v>2500000000</v>
      </c>
      <c r="C90" s="1">
        <v>1.3</v>
      </c>
      <c r="D90" s="93">
        <f>(B90-B89)*C90%</f>
        <v>22750000.000000004</v>
      </c>
      <c r="E90" s="93">
        <f>E89+D90</f>
        <v>33650000</v>
      </c>
      <c r="J90" s="85" t="s">
        <v>285</v>
      </c>
      <c r="K90" s="1">
        <v>192</v>
      </c>
      <c r="L90" s="286">
        <f>3589.91401618777*$C$8</f>
        <v>89747.85040469425</v>
      </c>
      <c r="M90" s="271">
        <v>89750</v>
      </c>
      <c r="N90" s="236">
        <f t="shared" si="1"/>
        <v>17232000</v>
      </c>
      <c r="O90" s="287">
        <f t="shared" si="2"/>
        <v>1.249375312343828</v>
      </c>
      <c r="P90" s="279">
        <v>2001</v>
      </c>
      <c r="Q90" s="280">
        <v>2500</v>
      </c>
      <c r="R90" s="274">
        <f>ROUNDDOWN(N90*48%,0)</f>
        <v>8271360</v>
      </c>
      <c r="S90" s="236">
        <f>N90*48%</f>
        <v>8271360</v>
      </c>
    </row>
    <row r="91" ht="12.75">
      <c r="C91" s="1">
        <v>1.2</v>
      </c>
    </row>
    <row r="93" spans="2:9" ht="12.75">
      <c r="B93" s="302" t="s">
        <v>286</v>
      </c>
      <c r="C93" s="254">
        <v>1000000</v>
      </c>
      <c r="D93" s="255">
        <f>C93</f>
        <v>1000000</v>
      </c>
      <c r="E93" s="288"/>
      <c r="F93" s="255">
        <f>C48</f>
        <v>203958</v>
      </c>
      <c r="G93" s="257">
        <f>F93</f>
        <v>203958</v>
      </c>
      <c r="I93" s="85" t="s">
        <v>349</v>
      </c>
    </row>
    <row r="94" spans="2:7" ht="12.75">
      <c r="B94" s="305"/>
      <c r="C94" s="250">
        <f>D94-D93</f>
        <v>4000000</v>
      </c>
      <c r="D94" s="258">
        <v>5000000</v>
      </c>
      <c r="E94" s="87">
        <v>0.4</v>
      </c>
      <c r="F94" s="259">
        <f>C94*E94%</f>
        <v>16000</v>
      </c>
      <c r="G94" s="260">
        <f>G93+F94</f>
        <v>219958</v>
      </c>
    </row>
    <row r="95" spans="2:14" ht="12.75">
      <c r="B95" s="305"/>
      <c r="C95" s="250">
        <f>D95-D94</f>
        <v>10000000</v>
      </c>
      <c r="D95" s="258">
        <v>15000000</v>
      </c>
      <c r="E95" s="87">
        <v>0.3</v>
      </c>
      <c r="F95" s="259">
        <f>C95*E95%</f>
        <v>30000</v>
      </c>
      <c r="G95" s="260">
        <f>G94+F95</f>
        <v>249958</v>
      </c>
      <c r="L95" s="85" t="s">
        <v>10</v>
      </c>
      <c r="M95" s="85" t="s">
        <v>8</v>
      </c>
      <c r="N95" s="85" t="s">
        <v>9</v>
      </c>
    </row>
    <row r="96" spans="2:14" ht="12.75">
      <c r="B96" s="305"/>
      <c r="C96" s="250">
        <f>D96-D95</f>
        <v>25000000</v>
      </c>
      <c r="D96" s="258">
        <v>40000000</v>
      </c>
      <c r="E96" s="87">
        <v>0.2</v>
      </c>
      <c r="F96" s="259">
        <f>C96*E96%</f>
        <v>50000</v>
      </c>
      <c r="G96" s="260">
        <f>G95+F96</f>
        <v>299958</v>
      </c>
      <c r="J96" s="93">
        <f>100000*C8</f>
        <v>2500000</v>
      </c>
      <c r="K96" s="93">
        <f>J96</f>
        <v>2500000</v>
      </c>
      <c r="L96" s="1">
        <v>10</v>
      </c>
      <c r="M96" s="93">
        <f>J96*L96%</f>
        <v>250000</v>
      </c>
      <c r="N96" s="93">
        <f>M96</f>
        <v>250000</v>
      </c>
    </row>
    <row r="97" spans="2:14" ht="12.75">
      <c r="B97" s="201"/>
      <c r="C97" s="306" t="s">
        <v>287</v>
      </c>
      <c r="D97" s="307"/>
      <c r="E97" s="262">
        <v>0.1</v>
      </c>
      <c r="F97" s="289"/>
      <c r="G97" s="290"/>
      <c r="J97" s="93">
        <f aca="true" t="shared" si="3" ref="J97:J105">K97-K96</f>
        <v>2500000</v>
      </c>
      <c r="K97" s="93">
        <f>200000*C8</f>
        <v>5000000</v>
      </c>
      <c r="L97" s="1">
        <v>9</v>
      </c>
      <c r="M97" s="93">
        <f aca="true" t="shared" si="4" ref="M97:M105">J97*L97%</f>
        <v>225000</v>
      </c>
      <c r="N97" s="93">
        <f>N96+M97</f>
        <v>475000</v>
      </c>
    </row>
    <row r="98" spans="10:14" ht="12.75">
      <c r="J98" s="93">
        <f t="shared" si="3"/>
        <v>7500000</v>
      </c>
      <c r="K98" s="93">
        <f>500000*C8</f>
        <v>12500000</v>
      </c>
      <c r="L98" s="1">
        <v>8</v>
      </c>
      <c r="M98" s="93">
        <f t="shared" si="4"/>
        <v>600000</v>
      </c>
      <c r="N98" s="93">
        <f aca="true" t="shared" si="5" ref="N98:N105">N97+M98</f>
        <v>1075000</v>
      </c>
    </row>
    <row r="99" spans="10:14" ht="12.75">
      <c r="J99" s="93">
        <f t="shared" si="3"/>
        <v>12500000</v>
      </c>
      <c r="K99" s="93">
        <f>1000000*C8</f>
        <v>25000000</v>
      </c>
      <c r="L99" s="1">
        <v>7</v>
      </c>
      <c r="M99" s="93">
        <f t="shared" si="4"/>
        <v>875000.0000000001</v>
      </c>
      <c r="N99" s="93">
        <f t="shared" si="5"/>
        <v>1950000</v>
      </c>
    </row>
    <row r="100" spans="2:14" ht="12.75">
      <c r="B100" s="85" t="s">
        <v>288</v>
      </c>
      <c r="J100" s="93">
        <f t="shared" si="3"/>
        <v>25000000</v>
      </c>
      <c r="K100" s="93">
        <f>2000000*C8</f>
        <v>50000000</v>
      </c>
      <c r="L100" s="1">
        <v>6</v>
      </c>
      <c r="M100" s="93">
        <f t="shared" si="4"/>
        <v>1500000</v>
      </c>
      <c r="N100" s="93">
        <f t="shared" si="5"/>
        <v>3450000</v>
      </c>
    </row>
    <row r="101" spans="3:14" ht="12.75">
      <c r="C101" s="85" t="s">
        <v>289</v>
      </c>
      <c r="D101" s="85" t="s">
        <v>290</v>
      </c>
      <c r="E101" s="85" t="s">
        <v>291</v>
      </c>
      <c r="F101" s="85" t="s">
        <v>292</v>
      </c>
      <c r="G101" s="85" t="s">
        <v>18</v>
      </c>
      <c r="J101" s="93">
        <f t="shared" si="3"/>
        <v>75000000</v>
      </c>
      <c r="K101" s="93">
        <f>5000000*C8</f>
        <v>125000000</v>
      </c>
      <c r="L101" s="1">
        <v>5</v>
      </c>
      <c r="M101" s="93">
        <f t="shared" si="4"/>
        <v>3750000</v>
      </c>
      <c r="N101" s="93">
        <f t="shared" si="5"/>
        <v>7200000</v>
      </c>
    </row>
    <row r="102" spans="1:14" ht="12.75">
      <c r="A102" s="85" t="s">
        <v>293</v>
      </c>
      <c r="B102" s="203">
        <v>476766</v>
      </c>
      <c r="C102" s="1">
        <v>1</v>
      </c>
      <c r="E102" s="27">
        <f>B102</f>
        <v>476766</v>
      </c>
      <c r="F102" s="87">
        <v>4</v>
      </c>
      <c r="G102" s="94">
        <f>B104</f>
        <v>508748.4355608199</v>
      </c>
      <c r="J102" s="93">
        <f t="shared" si="3"/>
        <v>125000000</v>
      </c>
      <c r="K102" s="93">
        <f>10000000*C8</f>
        <v>250000000</v>
      </c>
      <c r="L102" s="1">
        <v>4</v>
      </c>
      <c r="M102" s="93">
        <f t="shared" si="4"/>
        <v>5000000</v>
      </c>
      <c r="N102" s="93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7">
        <v>4</v>
      </c>
      <c r="G103" s="94">
        <f>E103+((E103/2)*(4-1)*0.1)/(5^(1/2))</f>
        <v>661372.966229066</v>
      </c>
      <c r="J103" s="93">
        <f t="shared" si="3"/>
        <v>250000000</v>
      </c>
      <c r="K103" s="93">
        <f>20000000*C8</f>
        <v>500000000</v>
      </c>
      <c r="L103" s="1">
        <v>3</v>
      </c>
      <c r="M103" s="93">
        <f t="shared" si="4"/>
        <v>7500000</v>
      </c>
      <c r="N103" s="93">
        <f t="shared" si="5"/>
        <v>19700000</v>
      </c>
    </row>
    <row r="104" spans="1:14" ht="12.75">
      <c r="A104" s="85" t="s">
        <v>18</v>
      </c>
      <c r="B104" s="94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7">
        <v>4</v>
      </c>
      <c r="G104" s="94">
        <f aca="true" t="shared" si="6" ref="G104:G123">E104+((E104/2)*(4-1)*0.1)/(5^(1/2))</f>
        <v>859784.8560977858</v>
      </c>
      <c r="J104" s="93">
        <f t="shared" si="3"/>
        <v>500000000</v>
      </c>
      <c r="K104" s="93">
        <f>40000000*C8</f>
        <v>1000000000</v>
      </c>
      <c r="L104" s="1">
        <v>2</v>
      </c>
      <c r="M104" s="93">
        <f t="shared" si="4"/>
        <v>10000000</v>
      </c>
      <c r="N104" s="93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7">
        <v>4</v>
      </c>
      <c r="G105" s="94">
        <f t="shared" si="6"/>
        <v>1074731.0701222322</v>
      </c>
      <c r="J105" s="93">
        <f t="shared" si="3"/>
        <v>1000000000</v>
      </c>
      <c r="K105" s="93">
        <f>80000000*C8</f>
        <v>2000000000</v>
      </c>
      <c r="L105" s="1">
        <v>1</v>
      </c>
      <c r="M105" s="93">
        <f t="shared" si="4"/>
        <v>10000000</v>
      </c>
      <c r="N105" s="93">
        <f t="shared" si="5"/>
        <v>39700000</v>
      </c>
    </row>
    <row r="106" spans="2:12" ht="12.75">
      <c r="B106" s="93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7">
        <v>4</v>
      </c>
      <c r="G106" s="94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7">
        <v>4</v>
      </c>
      <c r="G107" s="94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7">
        <v>4</v>
      </c>
      <c r="G108" s="94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7">
        <v>4</v>
      </c>
      <c r="G109" s="94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7">
        <v>4</v>
      </c>
      <c r="G110" s="94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7">
        <v>4</v>
      </c>
      <c r="G111" s="94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7">
        <v>4</v>
      </c>
      <c r="G112" s="94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7">
        <v>4</v>
      </c>
      <c r="G113" s="94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7">
        <v>4</v>
      </c>
      <c r="G114" s="94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7">
        <v>4</v>
      </c>
      <c r="G115" s="94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7">
        <v>4</v>
      </c>
      <c r="G116" s="94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7">
        <v>4</v>
      </c>
      <c r="G117" s="94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7">
        <v>4</v>
      </c>
      <c r="G118" s="94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7">
        <v>4</v>
      </c>
      <c r="G119" s="94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7">
        <v>4</v>
      </c>
      <c r="G120" s="94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7">
        <v>4</v>
      </c>
      <c r="G121" s="94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7">
        <v>4</v>
      </c>
      <c r="G122" s="94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7">
        <v>4</v>
      </c>
      <c r="G123" s="94">
        <f t="shared" si="6"/>
        <v>16797391.861161698</v>
      </c>
    </row>
  </sheetData>
  <sheetProtection password="D222" sheet="1" selectLockedCells="1" selectUnlockedCells="1"/>
  <mergeCells count="8">
    <mergeCell ref="J32:J46"/>
    <mergeCell ref="F44:G45"/>
    <mergeCell ref="D47:D48"/>
    <mergeCell ref="B50:B52"/>
    <mergeCell ref="B55:B59"/>
    <mergeCell ref="B93:B97"/>
    <mergeCell ref="C97:D97"/>
    <mergeCell ref="B3:E3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5"/>
      <c r="F1" s="96"/>
      <c r="G1" s="96"/>
      <c r="H1" s="17"/>
      <c r="U1" s="95"/>
    </row>
    <row r="2" spans="2:42" s="97" customFormat="1" ht="15.75" customHeight="1">
      <c r="B2" s="98" t="s">
        <v>294</v>
      </c>
      <c r="D2" s="85" t="s">
        <v>295</v>
      </c>
      <c r="E2" s="99">
        <f>+x!C7</f>
        <v>1</v>
      </c>
      <c r="F2" s="96"/>
      <c r="G2" s="98" t="s">
        <v>296</v>
      </c>
      <c r="H2" s="100"/>
      <c r="J2" s="98"/>
      <c r="K2" s="98"/>
      <c r="AO2" s="17"/>
      <c r="AP2" s="17"/>
    </row>
    <row r="3" spans="2:42" s="97" customFormat="1" ht="15.75" customHeight="1">
      <c r="B3" s="85" t="s">
        <v>297</v>
      </c>
      <c r="F3" s="101"/>
      <c r="G3" s="102" t="s">
        <v>298</v>
      </c>
      <c r="H3" s="100"/>
      <c r="J3" s="98"/>
      <c r="K3" s="98"/>
      <c r="Q3" s="103"/>
      <c r="R3" s="103"/>
      <c r="S3" s="103"/>
      <c r="T3" s="103"/>
      <c r="U3" s="103"/>
      <c r="V3" s="103"/>
      <c r="AO3" s="104"/>
      <c r="AP3" s="104"/>
    </row>
    <row r="4" spans="14:42" ht="7.5" customHeight="1">
      <c r="N4" s="105"/>
      <c r="U4" s="17"/>
      <c r="V4" s="17"/>
      <c r="W4" s="17"/>
      <c r="X4" s="17"/>
      <c r="AO4" s="104"/>
      <c r="AP4" s="104"/>
    </row>
    <row r="5" spans="1:24" ht="12.75" customHeight="1">
      <c r="A5" s="106"/>
      <c r="B5" s="107" t="s">
        <v>299</v>
      </c>
      <c r="C5" s="107" t="s">
        <v>300</v>
      </c>
      <c r="D5" s="108"/>
      <c r="E5" s="108"/>
      <c r="F5" s="108"/>
      <c r="G5" s="107" t="s">
        <v>299</v>
      </c>
      <c r="H5" s="107" t="s">
        <v>300</v>
      </c>
      <c r="I5" s="106"/>
      <c r="J5" s="106"/>
      <c r="K5" s="106"/>
      <c r="L5" s="104"/>
      <c r="M5" s="104"/>
      <c r="N5" s="109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42" ht="12.75" customHeight="1">
      <c r="A6" s="106"/>
      <c r="B6" s="110">
        <v>0</v>
      </c>
      <c r="C6" s="107"/>
      <c r="D6" s="108"/>
      <c r="E6" s="108"/>
      <c r="G6" s="42">
        <v>0</v>
      </c>
      <c r="H6" s="41"/>
      <c r="I6" s="106"/>
      <c r="J6" s="106"/>
      <c r="K6" s="106"/>
      <c r="L6" s="104"/>
      <c r="M6" s="104"/>
      <c r="N6" s="109"/>
      <c r="O6" s="104"/>
      <c r="P6" s="104"/>
      <c r="Q6" s="104"/>
      <c r="R6" s="111"/>
      <c r="S6" s="104"/>
      <c r="T6" s="104"/>
      <c r="U6" s="104"/>
      <c r="V6" s="104"/>
      <c r="W6" s="104"/>
      <c r="X6" s="104"/>
      <c r="AO6" s="18"/>
      <c r="AP6" s="18"/>
    </row>
    <row r="7" spans="1:42" ht="12.75" customHeight="1">
      <c r="A7" s="106"/>
      <c r="B7" s="107">
        <v>1</v>
      </c>
      <c r="C7" s="112">
        <f>750*E2</f>
        <v>750</v>
      </c>
      <c r="D7" s="106"/>
      <c r="E7" s="106"/>
      <c r="F7" s="108"/>
      <c r="G7" s="107">
        <v>1</v>
      </c>
      <c r="H7" s="112">
        <f>2500*E2</f>
        <v>2500</v>
      </c>
      <c r="I7" s="106"/>
      <c r="J7" s="106"/>
      <c r="K7" s="106"/>
      <c r="N7" s="105"/>
      <c r="AO7" s="17"/>
      <c r="AP7" s="17"/>
    </row>
    <row r="8" spans="1:42" ht="12.75" customHeight="1">
      <c r="A8" s="106"/>
      <c r="B8" s="107">
        <v>2</v>
      </c>
      <c r="C8" s="112">
        <f>1500*E2</f>
        <v>1500</v>
      </c>
      <c r="D8" s="106"/>
      <c r="E8" s="106"/>
      <c r="F8" s="106"/>
      <c r="G8" s="107">
        <v>2</v>
      </c>
      <c r="H8" s="112">
        <f>5000*E2</f>
        <v>5000</v>
      </c>
      <c r="I8" s="108"/>
      <c r="J8" s="108"/>
      <c r="K8" s="10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06"/>
      <c r="B9" s="107">
        <v>3</v>
      </c>
      <c r="C9" s="112">
        <f>2250*E2</f>
        <v>2250</v>
      </c>
      <c r="D9" s="106"/>
      <c r="E9" s="106"/>
      <c r="F9" s="106"/>
      <c r="G9" s="107">
        <v>3</v>
      </c>
      <c r="H9" s="112">
        <f>6900*E2</f>
        <v>6900</v>
      </c>
      <c r="I9" s="113"/>
      <c r="J9" s="113"/>
      <c r="K9" s="1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06"/>
      <c r="B10" s="107">
        <v>4</v>
      </c>
      <c r="C10" s="112">
        <f>3000*E2</f>
        <v>3000</v>
      </c>
      <c r="D10" s="106"/>
      <c r="E10" s="106"/>
      <c r="F10" s="106"/>
      <c r="G10" s="107">
        <v>4</v>
      </c>
      <c r="H10" s="112">
        <f>8800*E2</f>
        <v>8800</v>
      </c>
      <c r="I10" s="113"/>
      <c r="J10" s="113"/>
      <c r="K10" s="11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06"/>
      <c r="B11" s="107">
        <v>5</v>
      </c>
      <c r="C11" s="114">
        <f>3500*E2</f>
        <v>3500</v>
      </c>
      <c r="D11" s="106"/>
      <c r="E11" s="106"/>
      <c r="F11" s="106"/>
      <c r="G11" s="107">
        <v>5</v>
      </c>
      <c r="H11" s="112">
        <f>10700*E2</f>
        <v>10700</v>
      </c>
      <c r="I11" s="106"/>
      <c r="J11" s="106"/>
      <c r="K11" s="106"/>
      <c r="AO11" s="17"/>
      <c r="AP11" s="17"/>
    </row>
    <row r="12" spans="1:42" ht="12.75" customHeight="1">
      <c r="A12" s="106"/>
      <c r="B12" s="107">
        <v>6</v>
      </c>
      <c r="C12" s="112">
        <f>4000*E2</f>
        <v>4000</v>
      </c>
      <c r="D12" s="106"/>
      <c r="E12" s="106"/>
      <c r="F12" s="106"/>
      <c r="G12" s="107">
        <v>6</v>
      </c>
      <c r="H12" s="112">
        <f>12600*E2</f>
        <v>12600</v>
      </c>
      <c r="I12" s="106"/>
      <c r="J12" s="106"/>
      <c r="K12" s="106"/>
      <c r="AO12" s="17"/>
      <c r="AP12" s="17"/>
    </row>
    <row r="13" spans="1:11" ht="12.75" customHeight="1">
      <c r="A13" s="106"/>
      <c r="B13" s="107">
        <v>7</v>
      </c>
      <c r="C13" s="112">
        <f>4500*E2</f>
        <v>4500</v>
      </c>
      <c r="D13" s="106"/>
      <c r="E13" s="106"/>
      <c r="F13" s="106"/>
      <c r="G13" s="107">
        <v>7</v>
      </c>
      <c r="H13" s="112">
        <f>14500*E2</f>
        <v>14500</v>
      </c>
      <c r="I13" s="106"/>
      <c r="J13" s="106"/>
      <c r="K13" s="106"/>
    </row>
    <row r="14" spans="1:11" ht="12.75" customHeight="1">
      <c r="A14" s="106"/>
      <c r="B14" s="107">
        <v>8</v>
      </c>
      <c r="C14" s="112">
        <f>5000*E2</f>
        <v>5000</v>
      </c>
      <c r="D14" s="106"/>
      <c r="E14" s="106"/>
      <c r="F14" s="106"/>
      <c r="G14" s="107">
        <v>8</v>
      </c>
      <c r="H14" s="112">
        <f>16400*E2</f>
        <v>16400</v>
      </c>
      <c r="I14" s="106"/>
      <c r="J14" s="106"/>
      <c r="K14" s="106"/>
    </row>
    <row r="15" spans="1:22" ht="12.75" customHeight="1">
      <c r="A15" s="106"/>
      <c r="B15" s="107">
        <v>9</v>
      </c>
      <c r="C15" s="112">
        <f>5500*E2</f>
        <v>5500</v>
      </c>
      <c r="D15" s="106"/>
      <c r="E15" s="106"/>
      <c r="F15" s="106"/>
      <c r="G15" s="107">
        <v>9</v>
      </c>
      <c r="H15" s="112">
        <f>17800*E2</f>
        <v>17800</v>
      </c>
      <c r="I15" s="106"/>
      <c r="J15" s="106"/>
      <c r="K15" s="106"/>
      <c r="N15" s="105"/>
      <c r="U15" s="17"/>
      <c r="V15" s="17"/>
    </row>
    <row r="16" spans="1:22" ht="12.75" customHeight="1">
      <c r="A16" s="106"/>
      <c r="B16" s="107">
        <v>10</v>
      </c>
      <c r="C16" s="114">
        <f>6000*E2</f>
        <v>6000</v>
      </c>
      <c r="D16" s="106"/>
      <c r="E16" s="106"/>
      <c r="F16" s="106"/>
      <c r="G16" s="107">
        <v>10</v>
      </c>
      <c r="H16" s="112">
        <f>19200*E2</f>
        <v>19200</v>
      </c>
      <c r="I16" s="115"/>
      <c r="J16" s="106"/>
      <c r="K16" s="106"/>
      <c r="N16" s="105"/>
      <c r="U16" s="17"/>
      <c r="V16" s="17"/>
    </row>
    <row r="17" spans="1:14" ht="12.75" customHeight="1">
      <c r="A17" s="106"/>
      <c r="B17" s="107">
        <v>11</v>
      </c>
      <c r="C17" s="112">
        <f>6300*E2</f>
        <v>6300</v>
      </c>
      <c r="D17" s="106"/>
      <c r="E17" s="106"/>
      <c r="F17" s="106"/>
      <c r="G17" s="107">
        <v>11</v>
      </c>
      <c r="H17" s="112">
        <f>20600*E2</f>
        <v>20600</v>
      </c>
      <c r="I17" s="106"/>
      <c r="J17" s="106"/>
      <c r="K17" s="106"/>
      <c r="N17" s="105"/>
    </row>
    <row r="18" spans="1:14" ht="12.75" customHeight="1">
      <c r="A18" s="106"/>
      <c r="B18" s="107">
        <v>12</v>
      </c>
      <c r="C18" s="112">
        <f>6600*E2</f>
        <v>6600</v>
      </c>
      <c r="D18" s="106"/>
      <c r="E18" s="106"/>
      <c r="F18" s="106"/>
      <c r="G18" s="107">
        <v>12</v>
      </c>
      <c r="H18" s="112">
        <f>22200*E2</f>
        <v>22200</v>
      </c>
      <c r="I18" s="106"/>
      <c r="J18" s="106"/>
      <c r="K18" s="106"/>
      <c r="N18" s="105"/>
    </row>
    <row r="19" spans="1:21" ht="12.75" customHeight="1">
      <c r="A19" s="106"/>
      <c r="B19" s="107">
        <v>13</v>
      </c>
      <c r="C19" s="112">
        <f>6900*E2</f>
        <v>6900</v>
      </c>
      <c r="D19" s="106"/>
      <c r="E19" s="106"/>
      <c r="F19" s="106"/>
      <c r="G19" s="107">
        <v>13</v>
      </c>
      <c r="H19" s="112">
        <f>23400*E2</f>
        <v>23400</v>
      </c>
      <c r="I19" s="106"/>
      <c r="J19" s="106"/>
      <c r="K19" s="106"/>
      <c r="T19" s="17"/>
      <c r="U19" s="17"/>
    </row>
    <row r="20" spans="1:21" ht="12.75" customHeight="1">
      <c r="A20" s="106"/>
      <c r="B20" s="107">
        <v>14</v>
      </c>
      <c r="C20" s="112">
        <f>7200*E2</f>
        <v>7200</v>
      </c>
      <c r="D20" s="106"/>
      <c r="E20" s="106"/>
      <c r="F20" s="106"/>
      <c r="G20" s="107">
        <v>14</v>
      </c>
      <c r="H20" s="112">
        <f>24800*E2</f>
        <v>24800</v>
      </c>
      <c r="I20" s="106"/>
      <c r="J20" s="106"/>
      <c r="K20" s="106"/>
      <c r="T20" s="17"/>
      <c r="U20" s="17"/>
    </row>
    <row r="21" spans="1:21" ht="12.75" customHeight="1">
      <c r="A21" s="106"/>
      <c r="B21" s="107">
        <v>15</v>
      </c>
      <c r="C21" s="114">
        <f>7500*E2</f>
        <v>7500</v>
      </c>
      <c r="D21" s="106"/>
      <c r="E21" s="106"/>
      <c r="F21" s="106"/>
      <c r="G21" s="107">
        <v>15</v>
      </c>
      <c r="H21" s="112">
        <f>26200*E2</f>
        <v>26200</v>
      </c>
      <c r="I21" s="106"/>
      <c r="J21" s="106"/>
      <c r="K21" s="106"/>
      <c r="T21" s="17"/>
      <c r="U21" s="17"/>
    </row>
    <row r="22" spans="1:21" ht="12.75" customHeight="1">
      <c r="A22" s="106"/>
      <c r="B22" s="107">
        <v>16</v>
      </c>
      <c r="C22" s="112">
        <f>7800*E2</f>
        <v>7800</v>
      </c>
      <c r="D22" s="106"/>
      <c r="E22" s="106"/>
      <c r="F22" s="106"/>
      <c r="G22" s="107">
        <v>16</v>
      </c>
      <c r="H22" s="112">
        <f>27600*E2</f>
        <v>27600</v>
      </c>
      <c r="I22" s="106"/>
      <c r="J22" s="106"/>
      <c r="K22" s="106"/>
      <c r="T22" s="17"/>
      <c r="U22" s="17"/>
    </row>
    <row r="23" spans="1:21" ht="12.75" customHeight="1">
      <c r="A23" s="106"/>
      <c r="B23" s="107">
        <v>17</v>
      </c>
      <c r="C23" s="112">
        <f>8100*E2</f>
        <v>8100</v>
      </c>
      <c r="D23" s="106"/>
      <c r="E23" s="106"/>
      <c r="F23" s="106"/>
      <c r="G23" s="107">
        <v>17</v>
      </c>
      <c r="H23" s="112">
        <f>29000*E2</f>
        <v>29000</v>
      </c>
      <c r="I23" s="106"/>
      <c r="J23" s="106"/>
      <c r="K23" s="106"/>
      <c r="T23" s="17"/>
      <c r="U23" s="17"/>
    </row>
    <row r="24" spans="1:21" ht="12.75" customHeight="1">
      <c r="A24" s="106"/>
      <c r="B24" s="107">
        <v>18</v>
      </c>
      <c r="C24" s="112">
        <f>8400*E2</f>
        <v>8400</v>
      </c>
      <c r="D24" s="106"/>
      <c r="E24" s="106"/>
      <c r="F24" s="106"/>
      <c r="G24" s="107">
        <v>18</v>
      </c>
      <c r="H24" s="112">
        <f>30400*E2</f>
        <v>30400</v>
      </c>
      <c r="I24" s="106"/>
      <c r="J24" s="106"/>
      <c r="K24" s="106"/>
      <c r="T24" s="17"/>
      <c r="U24" s="17"/>
    </row>
    <row r="25" spans="1:21" ht="12.75" customHeight="1">
      <c r="A25" s="106"/>
      <c r="B25" s="107">
        <v>19</v>
      </c>
      <c r="C25" s="112">
        <f>8700*E2</f>
        <v>8700</v>
      </c>
      <c r="D25" s="106"/>
      <c r="E25" s="106"/>
      <c r="F25" s="106"/>
      <c r="G25" s="107">
        <v>19</v>
      </c>
      <c r="H25" s="112">
        <f>31800*E2</f>
        <v>31800</v>
      </c>
      <c r="I25" s="106"/>
      <c r="J25" s="106"/>
      <c r="K25" s="106"/>
      <c r="T25" s="17"/>
      <c r="U25" s="17"/>
    </row>
    <row r="26" spans="1:21" ht="12.75" customHeight="1">
      <c r="A26" s="106"/>
      <c r="B26" s="107">
        <v>20</v>
      </c>
      <c r="C26" s="114">
        <f>9000*E2</f>
        <v>9000</v>
      </c>
      <c r="D26" s="106"/>
      <c r="E26" s="106"/>
      <c r="F26" s="106"/>
      <c r="G26" s="107">
        <v>20</v>
      </c>
      <c r="H26" s="112">
        <f>33200*E2</f>
        <v>33200</v>
      </c>
      <c r="I26" s="106"/>
      <c r="J26" s="106"/>
      <c r="K26" s="106"/>
      <c r="T26" s="17"/>
      <c r="U26" s="17"/>
    </row>
    <row r="27" spans="1:21" ht="12.75" customHeight="1">
      <c r="A27" s="106"/>
      <c r="B27" s="107">
        <v>21</v>
      </c>
      <c r="C27" s="112">
        <f>9300*E2</f>
        <v>9300</v>
      </c>
      <c r="D27" s="106"/>
      <c r="E27" s="106"/>
      <c r="F27" s="106"/>
      <c r="G27" s="107">
        <v>21</v>
      </c>
      <c r="H27" s="112">
        <f>34200*E2</f>
        <v>34200</v>
      </c>
      <c r="I27" s="106"/>
      <c r="J27" s="106"/>
      <c r="K27" s="106"/>
      <c r="T27" s="17"/>
      <c r="U27" s="17"/>
    </row>
    <row r="28" spans="1:21" ht="12.75" customHeight="1">
      <c r="A28" s="106"/>
      <c r="B28" s="107">
        <v>22</v>
      </c>
      <c r="C28" s="112">
        <f>9600*E2</f>
        <v>9600</v>
      </c>
      <c r="D28" s="106"/>
      <c r="E28" s="106"/>
      <c r="F28" s="106"/>
      <c r="G28" s="107">
        <v>22</v>
      </c>
      <c r="H28" s="112">
        <f>35200*E2</f>
        <v>35200</v>
      </c>
      <c r="I28" s="106"/>
      <c r="J28" s="106"/>
      <c r="K28" s="106"/>
      <c r="T28" s="17"/>
      <c r="U28" s="17"/>
    </row>
    <row r="29" spans="1:21" ht="12.75" customHeight="1">
      <c r="A29" s="106"/>
      <c r="B29" s="107">
        <v>23</v>
      </c>
      <c r="C29" s="112">
        <f>9900*E2</f>
        <v>9900</v>
      </c>
      <c r="D29" s="106"/>
      <c r="E29" s="106"/>
      <c r="F29" s="106"/>
      <c r="G29" s="107">
        <v>23</v>
      </c>
      <c r="H29" s="112">
        <f>36200*E2</f>
        <v>36200</v>
      </c>
      <c r="I29" s="106"/>
      <c r="J29" s="106"/>
      <c r="K29" s="106"/>
      <c r="T29" s="17"/>
      <c r="U29" s="17"/>
    </row>
    <row r="30" spans="1:21" ht="12.75" customHeight="1">
      <c r="A30" s="106"/>
      <c r="B30" s="107">
        <v>24</v>
      </c>
      <c r="C30" s="112">
        <f>10200*E2</f>
        <v>10200</v>
      </c>
      <c r="D30" s="106"/>
      <c r="E30" s="106"/>
      <c r="F30" s="106"/>
      <c r="G30" s="107">
        <v>24</v>
      </c>
      <c r="H30" s="112">
        <f>37200*E2</f>
        <v>37200</v>
      </c>
      <c r="I30" s="106"/>
      <c r="J30" s="106"/>
      <c r="K30" s="106"/>
      <c r="T30" s="17"/>
      <c r="U30" s="17"/>
    </row>
    <row r="31" spans="1:21" ht="12.75" customHeight="1">
      <c r="A31" s="106"/>
      <c r="B31" s="107">
        <v>25</v>
      </c>
      <c r="C31" s="114">
        <f>10500*E2</f>
        <v>10500</v>
      </c>
      <c r="D31" s="106"/>
      <c r="E31" s="106"/>
      <c r="F31" s="106"/>
      <c r="G31" s="107">
        <v>25</v>
      </c>
      <c r="H31" s="112">
        <f>38200*E2</f>
        <v>38200</v>
      </c>
      <c r="I31" s="106"/>
      <c r="J31" s="106"/>
      <c r="K31" s="106"/>
      <c r="T31" s="17"/>
      <c r="U31" s="17"/>
    </row>
    <row r="32" spans="1:21" ht="12.75" customHeight="1">
      <c r="A32" s="106"/>
      <c r="B32" s="107">
        <v>26</v>
      </c>
      <c r="C32" s="112">
        <f>10800*E2</f>
        <v>10800</v>
      </c>
      <c r="D32" s="106"/>
      <c r="E32" s="106"/>
      <c r="F32" s="106"/>
      <c r="G32" s="107">
        <v>26</v>
      </c>
      <c r="H32" s="112">
        <f>39200*E2</f>
        <v>39200</v>
      </c>
      <c r="I32" s="106"/>
      <c r="J32" s="106"/>
      <c r="K32" s="106"/>
      <c r="T32" s="17"/>
      <c r="U32" s="17"/>
    </row>
    <row r="33" spans="1:21" ht="12.75" customHeight="1">
      <c r="A33" s="106"/>
      <c r="B33" s="107">
        <v>27</v>
      </c>
      <c r="C33" s="112">
        <f>11100*E2</f>
        <v>11100</v>
      </c>
      <c r="D33" s="106"/>
      <c r="E33" s="106"/>
      <c r="F33" s="106"/>
      <c r="G33" s="107">
        <v>27</v>
      </c>
      <c r="H33" s="112">
        <f>40200*E2</f>
        <v>40200</v>
      </c>
      <c r="I33" s="106"/>
      <c r="J33" s="106"/>
      <c r="K33" s="106"/>
      <c r="T33" s="17"/>
      <c r="U33" s="17"/>
    </row>
    <row r="34" spans="1:21" ht="12.75" customHeight="1">
      <c r="A34" s="106"/>
      <c r="B34" s="107">
        <v>28</v>
      </c>
      <c r="C34" s="112">
        <f>11400*E2</f>
        <v>11400</v>
      </c>
      <c r="D34" s="106"/>
      <c r="E34" s="106"/>
      <c r="F34" s="106"/>
      <c r="G34" s="107">
        <v>28</v>
      </c>
      <c r="H34" s="112">
        <f>41200*E2</f>
        <v>41200</v>
      </c>
      <c r="I34" s="106"/>
      <c r="J34" s="106"/>
      <c r="K34" s="106"/>
      <c r="T34" s="17"/>
      <c r="U34" s="17"/>
    </row>
    <row r="35" spans="1:21" ht="12.75" customHeight="1">
      <c r="A35" s="106"/>
      <c r="B35" s="107">
        <v>29</v>
      </c>
      <c r="C35" s="112">
        <f>11700*E2</f>
        <v>11700</v>
      </c>
      <c r="D35" s="106"/>
      <c r="E35" s="106"/>
      <c r="F35" s="106"/>
      <c r="G35" s="107">
        <v>29</v>
      </c>
      <c r="H35" s="112">
        <f>42200*E2</f>
        <v>42200</v>
      </c>
      <c r="I35" s="106"/>
      <c r="J35" s="106"/>
      <c r="K35" s="106"/>
      <c r="T35" s="17"/>
      <c r="U35" s="17"/>
    </row>
    <row r="36" spans="1:21" ht="12.75" customHeight="1">
      <c r="A36" s="106"/>
      <c r="B36" s="107">
        <v>30</v>
      </c>
      <c r="C36" s="114">
        <f>12000*E2</f>
        <v>12000</v>
      </c>
      <c r="D36" s="106"/>
      <c r="E36" s="106"/>
      <c r="F36" s="106"/>
      <c r="G36" s="107">
        <v>30</v>
      </c>
      <c r="H36" s="112">
        <f>43200*E2</f>
        <v>43200</v>
      </c>
      <c r="I36" s="106"/>
      <c r="J36" s="106"/>
      <c r="K36" s="106"/>
      <c r="T36" s="17"/>
      <c r="U36" s="17"/>
    </row>
    <row r="37" spans="1:21" ht="12.75" customHeight="1">
      <c r="A37" s="106"/>
      <c r="B37" s="107">
        <v>31</v>
      </c>
      <c r="C37" s="112">
        <f>12300*E2</f>
        <v>12300</v>
      </c>
      <c r="D37" s="106"/>
      <c r="E37" s="106"/>
      <c r="F37" s="106"/>
      <c r="G37" s="107">
        <v>31</v>
      </c>
      <c r="H37" s="112">
        <f>44200*E2</f>
        <v>44200</v>
      </c>
      <c r="I37" s="106"/>
      <c r="J37" s="106"/>
      <c r="K37" s="106"/>
      <c r="T37" s="17"/>
      <c r="U37" s="17"/>
    </row>
    <row r="38" spans="1:21" ht="12.75" customHeight="1">
      <c r="A38" s="106"/>
      <c r="B38" s="107">
        <v>32</v>
      </c>
      <c r="C38" s="112">
        <f>12600*E2</f>
        <v>12600</v>
      </c>
      <c r="D38" s="106"/>
      <c r="E38" s="106"/>
      <c r="F38" s="106"/>
      <c r="G38" s="107">
        <v>32</v>
      </c>
      <c r="H38" s="112">
        <f>45200*E2</f>
        <v>45200</v>
      </c>
      <c r="I38" s="106"/>
      <c r="J38" s="106"/>
      <c r="K38" s="106"/>
      <c r="T38" s="17"/>
      <c r="U38" s="17"/>
    </row>
    <row r="39" spans="1:21" ht="12.75" customHeight="1">
      <c r="A39" s="106"/>
      <c r="B39" s="107">
        <v>33</v>
      </c>
      <c r="C39" s="112">
        <f>12900*E2</f>
        <v>12900</v>
      </c>
      <c r="D39" s="106"/>
      <c r="E39" s="106"/>
      <c r="F39" s="106"/>
      <c r="G39" s="107">
        <v>33</v>
      </c>
      <c r="H39" s="112">
        <f>46200*E2</f>
        <v>46200</v>
      </c>
      <c r="I39" s="106"/>
      <c r="J39" s="106"/>
      <c r="K39" s="106"/>
      <c r="T39" s="17"/>
      <c r="U39" s="17"/>
    </row>
    <row r="40" spans="1:21" ht="12.75">
      <c r="A40" s="106"/>
      <c r="B40" s="107">
        <v>34</v>
      </c>
      <c r="C40" s="112">
        <f>13200*E2</f>
        <v>13200</v>
      </c>
      <c r="D40" s="106"/>
      <c r="E40" s="106"/>
      <c r="F40" s="106"/>
      <c r="G40" s="107">
        <v>34</v>
      </c>
      <c r="H40" s="112">
        <f>47200*E2</f>
        <v>47200</v>
      </c>
      <c r="I40" s="106"/>
      <c r="J40" s="106"/>
      <c r="K40" s="106"/>
      <c r="T40" s="17"/>
      <c r="U40" s="17"/>
    </row>
    <row r="41" spans="1:21" ht="12.75">
      <c r="A41" s="106"/>
      <c r="B41" s="107">
        <v>35</v>
      </c>
      <c r="C41" s="114">
        <f>13500*E2</f>
        <v>13500</v>
      </c>
      <c r="D41" s="106"/>
      <c r="E41" s="106"/>
      <c r="F41" s="106"/>
      <c r="G41" s="107">
        <v>35</v>
      </c>
      <c r="H41" s="112">
        <f>48200*E2</f>
        <v>48200</v>
      </c>
      <c r="I41" s="106"/>
      <c r="J41" s="106"/>
      <c r="K41" s="106"/>
      <c r="T41" s="17"/>
      <c r="U41" s="17"/>
    </row>
    <row r="42" spans="1:21" ht="12.75">
      <c r="A42" s="106"/>
      <c r="B42" s="107">
        <v>36</v>
      </c>
      <c r="C42" s="112">
        <f>13800*E2</f>
        <v>13800</v>
      </c>
      <c r="D42" s="106"/>
      <c r="E42" s="106"/>
      <c r="F42" s="106"/>
      <c r="G42" s="107">
        <v>36</v>
      </c>
      <c r="H42" s="112">
        <f>49200*E2</f>
        <v>49200</v>
      </c>
      <c r="I42" s="106"/>
      <c r="J42" s="106"/>
      <c r="K42" s="106"/>
      <c r="T42" s="17"/>
      <c r="U42" s="17"/>
    </row>
    <row r="43" spans="1:21" ht="12.75">
      <c r="A43" s="106"/>
      <c r="B43" s="107">
        <v>37</v>
      </c>
      <c r="C43" s="112">
        <f>14100*E2</f>
        <v>14100</v>
      </c>
      <c r="D43" s="106"/>
      <c r="E43" s="106"/>
      <c r="F43" s="106"/>
      <c r="G43" s="107">
        <v>37</v>
      </c>
      <c r="H43" s="112">
        <f>50200*E2</f>
        <v>50200</v>
      </c>
      <c r="I43" s="106"/>
      <c r="J43" s="106"/>
      <c r="K43" s="106"/>
      <c r="T43" s="17"/>
      <c r="U43" s="17"/>
    </row>
    <row r="44" spans="1:21" ht="12.75">
      <c r="A44" s="106"/>
      <c r="B44" s="107">
        <v>38</v>
      </c>
      <c r="C44" s="112">
        <f>14400*E2</f>
        <v>14400</v>
      </c>
      <c r="D44" s="106"/>
      <c r="E44" s="106"/>
      <c r="F44" s="106"/>
      <c r="G44" s="107">
        <v>38</v>
      </c>
      <c r="H44" s="112">
        <f>51200*E2</f>
        <v>51200</v>
      </c>
      <c r="I44" s="106"/>
      <c r="J44" s="106"/>
      <c r="K44" s="113"/>
      <c r="L44" s="78"/>
      <c r="T44" s="17"/>
      <c r="U44" s="17"/>
    </row>
    <row r="45" spans="1:21" ht="12.75">
      <c r="A45" s="106"/>
      <c r="B45" s="107">
        <v>39</v>
      </c>
      <c r="C45" s="112">
        <f>14700*E2</f>
        <v>14700</v>
      </c>
      <c r="D45" s="106"/>
      <c r="E45" s="106"/>
      <c r="F45" s="106"/>
      <c r="G45" s="107">
        <v>39</v>
      </c>
      <c r="H45" s="112">
        <f>52200*E2</f>
        <v>52200</v>
      </c>
      <c r="I45" s="106"/>
      <c r="J45" s="106"/>
      <c r="K45" s="113"/>
      <c r="L45" s="78"/>
      <c r="T45" s="17"/>
      <c r="U45" s="17"/>
    </row>
    <row r="46" spans="1:21" ht="12.75">
      <c r="A46" s="106"/>
      <c r="B46" s="107">
        <v>40</v>
      </c>
      <c r="C46" s="114">
        <f>15000*E2</f>
        <v>15000</v>
      </c>
      <c r="D46" s="106"/>
      <c r="E46" s="106"/>
      <c r="F46" s="106"/>
      <c r="G46" s="107">
        <v>40</v>
      </c>
      <c r="H46" s="112">
        <f>53200*E2</f>
        <v>53200</v>
      </c>
      <c r="I46" s="106"/>
      <c r="J46" s="106"/>
      <c r="K46" s="113"/>
      <c r="L46" s="78"/>
      <c r="T46" s="17"/>
      <c r="U46" s="17"/>
    </row>
    <row r="47" spans="1:21" ht="12.75">
      <c r="A47" s="106"/>
      <c r="B47" s="107">
        <v>41</v>
      </c>
      <c r="C47" s="112">
        <f>15200*E2</f>
        <v>15200</v>
      </c>
      <c r="D47" s="106"/>
      <c r="E47" s="106"/>
      <c r="F47" s="106"/>
      <c r="G47" s="107">
        <v>41</v>
      </c>
      <c r="H47" s="112">
        <f>54200*E2</f>
        <v>54200</v>
      </c>
      <c r="I47" s="106"/>
      <c r="J47" s="106"/>
      <c r="K47" s="113"/>
      <c r="L47" s="78"/>
      <c r="M47" s="116"/>
      <c r="N47" s="17"/>
      <c r="O47" s="116"/>
      <c r="P47" s="17"/>
      <c r="Q47" s="17"/>
      <c r="R47" s="17"/>
      <c r="S47" s="17"/>
      <c r="T47" s="17"/>
      <c r="U47" s="17"/>
    </row>
    <row r="48" spans="1:21" ht="12.75">
      <c r="A48" s="106"/>
      <c r="B48" s="107">
        <v>42</v>
      </c>
      <c r="C48" s="112">
        <f>15400*E2</f>
        <v>15400</v>
      </c>
      <c r="D48" s="106"/>
      <c r="E48" s="106"/>
      <c r="F48" s="106"/>
      <c r="G48" s="107">
        <v>42</v>
      </c>
      <c r="H48" s="112">
        <f>55200*E2</f>
        <v>55200</v>
      </c>
      <c r="I48" s="117"/>
      <c r="J48" s="113"/>
      <c r="K48" s="118"/>
      <c r="L48" s="17"/>
      <c r="M48" s="116"/>
      <c r="N48" s="17"/>
      <c r="O48" s="116"/>
      <c r="P48" s="17"/>
      <c r="Q48" s="17"/>
      <c r="R48" s="17"/>
      <c r="S48" s="17"/>
      <c r="T48" s="17"/>
      <c r="U48" s="17"/>
    </row>
    <row r="49" spans="1:21" ht="12.75">
      <c r="A49" s="106"/>
      <c r="B49" s="107">
        <v>43</v>
      </c>
      <c r="C49" s="112">
        <f>15600*E2</f>
        <v>15600</v>
      </c>
      <c r="D49" s="106"/>
      <c r="E49" s="106"/>
      <c r="F49" s="106"/>
      <c r="G49" s="107">
        <v>43</v>
      </c>
      <c r="H49" s="112">
        <f>56200*E2</f>
        <v>56200</v>
      </c>
      <c r="I49" s="117"/>
      <c r="J49" s="113"/>
      <c r="K49" s="118"/>
      <c r="L49" s="17"/>
      <c r="M49" s="116"/>
      <c r="N49" s="17"/>
      <c r="O49" s="116"/>
      <c r="P49" s="17"/>
      <c r="Q49" s="17"/>
      <c r="R49" s="17"/>
      <c r="S49" s="17"/>
      <c r="T49" s="17"/>
      <c r="U49" s="17"/>
    </row>
    <row r="50" spans="1:21" ht="12.75">
      <c r="A50" s="106"/>
      <c r="B50" s="107">
        <v>44</v>
      </c>
      <c r="C50" s="112">
        <f>15800*E2</f>
        <v>15800</v>
      </c>
      <c r="D50" s="106"/>
      <c r="E50" s="106"/>
      <c r="F50" s="106"/>
      <c r="G50" s="107">
        <v>44</v>
      </c>
      <c r="H50" s="112">
        <f>57200*E2</f>
        <v>57200</v>
      </c>
      <c r="I50" s="117"/>
      <c r="J50" s="113"/>
      <c r="K50" s="118"/>
      <c r="L50" s="17"/>
      <c r="M50" s="116"/>
      <c r="N50" s="17"/>
      <c r="O50" s="116"/>
      <c r="P50" s="17"/>
      <c r="Q50" s="17"/>
      <c r="R50" s="17"/>
      <c r="S50" s="17"/>
      <c r="T50" s="17"/>
      <c r="U50" s="17"/>
    </row>
    <row r="51" spans="1:21" ht="12.75">
      <c r="A51" s="106"/>
      <c r="B51" s="107">
        <v>45</v>
      </c>
      <c r="C51" s="114">
        <f>16000*E2</f>
        <v>16000</v>
      </c>
      <c r="D51" s="106"/>
      <c r="E51" s="106"/>
      <c r="F51" s="106"/>
      <c r="G51" s="107">
        <v>45</v>
      </c>
      <c r="H51" s="112">
        <f>58200*E2</f>
        <v>58200</v>
      </c>
      <c r="I51" s="106"/>
      <c r="J51" s="106"/>
      <c r="K51" s="106"/>
      <c r="T51" s="17"/>
      <c r="U51" s="17"/>
    </row>
    <row r="52" spans="1:11" s="104" customFormat="1" ht="15.75" customHeight="1">
      <c r="A52" s="106"/>
      <c r="B52" s="107">
        <v>46</v>
      </c>
      <c r="C52" s="112">
        <f>16200*E2</f>
        <v>16200</v>
      </c>
      <c r="D52" s="106"/>
      <c r="E52" s="106"/>
      <c r="F52" s="106"/>
      <c r="G52" s="107">
        <v>46</v>
      </c>
      <c r="H52" s="112">
        <f>59200*E2</f>
        <v>59200</v>
      </c>
      <c r="I52" s="106"/>
      <c r="J52" s="106"/>
      <c r="K52" s="106"/>
    </row>
    <row r="53" spans="1:11" s="104" customFormat="1" ht="15.75" customHeight="1">
      <c r="A53" s="106"/>
      <c r="B53" s="107">
        <v>47</v>
      </c>
      <c r="C53" s="112">
        <f>16400*E2</f>
        <v>16400</v>
      </c>
      <c r="D53" s="106"/>
      <c r="E53" s="106"/>
      <c r="F53" s="106"/>
      <c r="G53" s="107">
        <v>47</v>
      </c>
      <c r="H53" s="112">
        <f>60200*E2</f>
        <v>60200</v>
      </c>
      <c r="I53" s="106"/>
      <c r="J53" s="106"/>
      <c r="K53" s="106"/>
    </row>
    <row r="54" spans="1:11" ht="12.75">
      <c r="A54" s="106"/>
      <c r="B54" s="107">
        <v>48</v>
      </c>
      <c r="C54" s="112">
        <f>16600*E2</f>
        <v>16600</v>
      </c>
      <c r="D54" s="106"/>
      <c r="E54" s="106"/>
      <c r="F54" s="106"/>
      <c r="G54" s="107">
        <v>48</v>
      </c>
      <c r="H54" s="112">
        <f>61200*E2</f>
        <v>61200</v>
      </c>
      <c r="I54" s="106"/>
      <c r="J54" s="106"/>
      <c r="K54" s="106"/>
    </row>
    <row r="55" spans="1:35" ht="12.75" customHeight="1">
      <c r="A55" s="106"/>
      <c r="B55" s="107">
        <v>49</v>
      </c>
      <c r="C55" s="112">
        <f>16800*E2</f>
        <v>16800</v>
      </c>
      <c r="D55" s="106"/>
      <c r="E55" s="106"/>
      <c r="F55" s="106"/>
      <c r="G55" s="107">
        <v>49</v>
      </c>
      <c r="H55" s="112">
        <f>62250*E2</f>
        <v>62250</v>
      </c>
      <c r="I55" s="106"/>
      <c r="J55" s="106"/>
      <c r="K55" s="106"/>
      <c r="T55" s="18"/>
      <c r="U55" s="18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21" ht="12.75" customHeight="1">
      <c r="A56" s="106"/>
      <c r="B56" s="107">
        <v>50</v>
      </c>
      <c r="C56" s="114">
        <f>17000*E2</f>
        <v>17000</v>
      </c>
      <c r="D56" s="106"/>
      <c r="E56" s="106"/>
      <c r="F56" s="106"/>
      <c r="G56" s="107">
        <v>50</v>
      </c>
      <c r="H56" s="112">
        <f>63200*E2</f>
        <v>63200</v>
      </c>
      <c r="J56" s="106"/>
      <c r="K56" s="106"/>
      <c r="T56" s="17"/>
      <c r="U56" s="17"/>
    </row>
    <row r="57" spans="1:21" ht="12.75" customHeight="1">
      <c r="A57" s="106"/>
      <c r="B57" s="107">
        <v>51</v>
      </c>
      <c r="C57" s="112">
        <f>17200*E2</f>
        <v>17200</v>
      </c>
      <c r="D57" s="106"/>
      <c r="E57" s="106"/>
      <c r="F57" s="119" t="s">
        <v>301</v>
      </c>
      <c r="G57" s="107"/>
      <c r="H57" s="120">
        <f>800*E2</f>
        <v>800</v>
      </c>
      <c r="I57" s="106" t="s">
        <v>302</v>
      </c>
      <c r="J57" s="106"/>
      <c r="K57" s="106"/>
      <c r="T57" s="17"/>
      <c r="U57" s="17"/>
    </row>
    <row r="58" spans="1:21" ht="12.75" customHeight="1">
      <c r="A58" s="106"/>
      <c r="B58" s="107">
        <v>52</v>
      </c>
      <c r="C58" s="112">
        <f>17400*E2</f>
        <v>17400</v>
      </c>
      <c r="D58" s="106"/>
      <c r="E58" s="106"/>
      <c r="F58" s="106"/>
      <c r="G58" s="106"/>
      <c r="H58" s="106"/>
      <c r="I58" s="106"/>
      <c r="J58" s="106"/>
      <c r="K58" s="106"/>
      <c r="T58" s="17"/>
      <c r="U58" s="17"/>
    </row>
    <row r="59" spans="1:21" ht="12.75" customHeight="1">
      <c r="A59" s="106"/>
      <c r="B59" s="107">
        <v>53</v>
      </c>
      <c r="C59" s="112">
        <f>17600*E2</f>
        <v>17600</v>
      </c>
      <c r="D59" s="106"/>
      <c r="E59" s="106"/>
      <c r="F59" s="106"/>
      <c r="G59" s="106"/>
      <c r="H59" s="106"/>
      <c r="I59" s="106"/>
      <c r="J59" s="106"/>
      <c r="K59" s="106"/>
      <c r="T59" s="17"/>
      <c r="U59" s="17"/>
    </row>
    <row r="60" spans="1:21" ht="12.75" customHeight="1">
      <c r="A60" s="106"/>
      <c r="B60" s="107">
        <v>54</v>
      </c>
      <c r="C60" s="112">
        <f>17800*E2</f>
        <v>17800</v>
      </c>
      <c r="D60" s="106"/>
      <c r="E60" s="106"/>
      <c r="F60" s="106"/>
      <c r="G60" s="106"/>
      <c r="H60" s="106"/>
      <c r="I60" s="106"/>
      <c r="J60" s="106"/>
      <c r="K60" s="106"/>
      <c r="T60" s="17"/>
      <c r="U60" s="17"/>
    </row>
    <row r="61" spans="1:21" ht="12.75" customHeight="1">
      <c r="A61" s="106"/>
      <c r="B61" s="107">
        <v>55</v>
      </c>
      <c r="C61" s="114">
        <f>18000*E2</f>
        <v>18000</v>
      </c>
      <c r="D61" s="106"/>
      <c r="E61" s="106"/>
      <c r="F61" s="106"/>
      <c r="G61" s="106"/>
      <c r="H61" s="106"/>
      <c r="I61" s="106"/>
      <c r="J61" s="106"/>
      <c r="K61" s="106"/>
      <c r="T61" s="17"/>
      <c r="U61" s="17"/>
    </row>
    <row r="62" spans="1:11" ht="12.75">
      <c r="A62" s="106"/>
      <c r="B62" s="107">
        <v>56</v>
      </c>
      <c r="C62" s="112">
        <f>18200*E2</f>
        <v>18200</v>
      </c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7">
        <v>57</v>
      </c>
      <c r="C63" s="112">
        <f>18400*E2</f>
        <v>18400</v>
      </c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7">
        <v>58</v>
      </c>
      <c r="C64" s="112">
        <f>18600*E2</f>
        <v>18600</v>
      </c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7">
        <v>59</v>
      </c>
      <c r="C65" s="112">
        <f>18800*E2</f>
        <v>18800</v>
      </c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7">
        <v>60</v>
      </c>
      <c r="C66" s="114">
        <f>19000*E2</f>
        <v>19000</v>
      </c>
      <c r="D66" s="106"/>
      <c r="E66" s="106"/>
      <c r="F66" s="106"/>
      <c r="G66" s="106"/>
      <c r="H66" s="106"/>
      <c r="I66" s="106"/>
      <c r="J66" s="106"/>
      <c r="K66" s="106"/>
    </row>
    <row r="67" spans="1:11" ht="12.75">
      <c r="A67" s="106"/>
      <c r="B67" s="107">
        <v>61</v>
      </c>
      <c r="C67" s="112">
        <f>19200*E2</f>
        <v>19200</v>
      </c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6"/>
      <c r="B68" s="107">
        <v>62</v>
      </c>
      <c r="C68" s="112">
        <f>19400*E2</f>
        <v>19400</v>
      </c>
      <c r="D68" s="106"/>
      <c r="E68" s="106"/>
      <c r="F68" s="106"/>
      <c r="G68" s="106"/>
      <c r="H68" s="106"/>
      <c r="I68" s="106"/>
      <c r="J68" s="106"/>
      <c r="K68" s="106"/>
    </row>
    <row r="69" spans="1:11" ht="12.75">
      <c r="A69" s="106"/>
      <c r="B69" s="107">
        <v>63</v>
      </c>
      <c r="C69" s="112">
        <f>19600*E2</f>
        <v>19600</v>
      </c>
      <c r="D69" s="106"/>
      <c r="E69" s="106"/>
      <c r="F69" s="106"/>
      <c r="G69" s="106"/>
      <c r="H69" s="106"/>
      <c r="I69" s="106"/>
      <c r="J69" s="106"/>
      <c r="K69" s="106"/>
    </row>
    <row r="70" spans="1:11" ht="12.75">
      <c r="A70" s="106"/>
      <c r="B70" s="107">
        <v>64</v>
      </c>
      <c r="C70" s="112">
        <f>19800*E2</f>
        <v>19800</v>
      </c>
      <c r="D70" s="106"/>
      <c r="E70" s="106"/>
      <c r="F70" s="106"/>
      <c r="G70" s="106"/>
      <c r="H70" s="106"/>
      <c r="I70" s="106"/>
      <c r="J70" s="106"/>
      <c r="K70" s="106"/>
    </row>
    <row r="71" spans="1:11" ht="12.75">
      <c r="A71" s="106"/>
      <c r="B71" s="107">
        <v>65</v>
      </c>
      <c r="C71" s="114">
        <f>20000*E2</f>
        <v>20000</v>
      </c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7">
        <v>66</v>
      </c>
      <c r="C72" s="112">
        <f>20200*E2</f>
        <v>20200</v>
      </c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7">
        <v>67</v>
      </c>
      <c r="C73" s="112">
        <f>20400*E2</f>
        <v>20400</v>
      </c>
      <c r="D73" s="106"/>
      <c r="E73" s="106"/>
      <c r="F73" s="106"/>
      <c r="G73" s="106"/>
      <c r="H73" s="106"/>
      <c r="I73" s="106"/>
      <c r="J73" s="106"/>
      <c r="K73" s="106"/>
    </row>
    <row r="74" spans="1:11" ht="12.75">
      <c r="A74" s="106"/>
      <c r="B74" s="107">
        <v>68</v>
      </c>
      <c r="C74" s="112">
        <f>20600*E2</f>
        <v>20600</v>
      </c>
      <c r="D74" s="106"/>
      <c r="E74" s="106"/>
      <c r="F74" s="106"/>
      <c r="G74" s="106"/>
      <c r="H74" s="106"/>
      <c r="I74" s="106"/>
      <c r="J74" s="106"/>
      <c r="K74" s="106"/>
    </row>
    <row r="75" spans="1:11" ht="12.75">
      <c r="A75" s="106"/>
      <c r="B75" s="107">
        <v>69</v>
      </c>
      <c r="C75" s="112">
        <f>20800*E2</f>
        <v>20800</v>
      </c>
      <c r="D75" s="106"/>
      <c r="E75" s="106"/>
      <c r="F75" s="106"/>
      <c r="G75" s="106"/>
      <c r="H75" s="106"/>
      <c r="I75" s="106"/>
      <c r="J75" s="106"/>
      <c r="K75" s="106"/>
    </row>
    <row r="76" spans="1:11" ht="12.75">
      <c r="A76" s="106"/>
      <c r="B76" s="107">
        <v>70</v>
      </c>
      <c r="C76" s="114">
        <f>21000*E2</f>
        <v>21000</v>
      </c>
      <c r="D76" s="106"/>
      <c r="E76" s="106"/>
      <c r="F76" s="106"/>
      <c r="G76" s="106"/>
      <c r="H76" s="106"/>
      <c r="I76" s="106"/>
      <c r="J76" s="106"/>
      <c r="K76" s="106"/>
    </row>
    <row r="77" spans="1:11" ht="12.75">
      <c r="A77" s="106"/>
      <c r="B77" s="107">
        <v>71</v>
      </c>
      <c r="C77" s="112">
        <f>21200*E2</f>
        <v>21200</v>
      </c>
      <c r="D77" s="106"/>
      <c r="E77" s="106"/>
      <c r="F77" s="106"/>
      <c r="G77" s="106"/>
      <c r="H77" s="106"/>
      <c r="I77" s="106"/>
      <c r="J77" s="106"/>
      <c r="K77" s="106"/>
    </row>
    <row r="78" spans="1:11" ht="12.75">
      <c r="A78" s="106"/>
      <c r="B78" s="107">
        <v>72</v>
      </c>
      <c r="C78" s="112">
        <f>21400*E2</f>
        <v>21400</v>
      </c>
      <c r="D78" s="106"/>
      <c r="E78" s="106"/>
      <c r="F78" s="106"/>
      <c r="G78" s="106"/>
      <c r="H78" s="106"/>
      <c r="I78" s="106"/>
      <c r="J78" s="106"/>
      <c r="K78" s="106"/>
    </row>
    <row r="79" spans="1:11" ht="12.75">
      <c r="A79" s="106"/>
      <c r="B79" s="107">
        <v>73</v>
      </c>
      <c r="C79" s="112">
        <f>21600*E2</f>
        <v>21600</v>
      </c>
      <c r="D79" s="106"/>
      <c r="E79" s="106"/>
      <c r="F79" s="106"/>
      <c r="G79" s="106"/>
      <c r="H79" s="106"/>
      <c r="I79" s="106"/>
      <c r="J79" s="106"/>
      <c r="K79" s="106"/>
    </row>
    <row r="80" spans="1:11" ht="12.75">
      <c r="A80" s="106"/>
      <c r="B80" s="107">
        <v>74</v>
      </c>
      <c r="C80" s="112">
        <f>21800*E2</f>
        <v>21800</v>
      </c>
      <c r="D80" s="106"/>
      <c r="E80" s="106"/>
      <c r="F80" s="106"/>
      <c r="G80" s="106"/>
      <c r="H80" s="106"/>
      <c r="I80" s="106"/>
      <c r="J80" s="106"/>
      <c r="K80" s="106"/>
    </row>
    <row r="81" spans="1:11" ht="12.75">
      <c r="A81" s="106"/>
      <c r="B81" s="107">
        <v>75</v>
      </c>
      <c r="C81" s="114">
        <f>22000*E2</f>
        <v>22000</v>
      </c>
      <c r="D81" s="106"/>
      <c r="E81" s="106"/>
      <c r="F81" s="106"/>
      <c r="G81" s="106"/>
      <c r="H81" s="106"/>
      <c r="I81" s="106"/>
      <c r="J81" s="106"/>
      <c r="K81" s="106"/>
    </row>
    <row r="82" spans="1:11" ht="12.75">
      <c r="A82" s="106"/>
      <c r="B82" s="107">
        <v>76</v>
      </c>
      <c r="C82" s="112">
        <f>22200*E2</f>
        <v>22200</v>
      </c>
      <c r="D82" s="106"/>
      <c r="E82" s="106"/>
      <c r="F82" s="106"/>
      <c r="G82" s="106"/>
      <c r="H82" s="106"/>
      <c r="I82" s="106"/>
      <c r="J82" s="106"/>
      <c r="K82" s="106"/>
    </row>
    <row r="83" spans="1:11" ht="12.75">
      <c r="A83" s="106"/>
      <c r="B83" s="107">
        <v>77</v>
      </c>
      <c r="C83" s="112">
        <f>22400*E2</f>
        <v>22400</v>
      </c>
      <c r="D83" s="106"/>
      <c r="E83" s="106"/>
      <c r="F83" s="106"/>
      <c r="G83" s="106"/>
      <c r="H83" s="106"/>
      <c r="I83" s="106"/>
      <c r="J83" s="106"/>
      <c r="K83" s="106"/>
    </row>
    <row r="84" spans="1:11" ht="12.75">
      <c r="A84" s="106"/>
      <c r="B84" s="107">
        <v>78</v>
      </c>
      <c r="C84" s="112">
        <f>22600*E2</f>
        <v>22600</v>
      </c>
      <c r="D84" s="106"/>
      <c r="E84" s="106"/>
      <c r="F84" s="106"/>
      <c r="G84" s="106"/>
      <c r="H84" s="106"/>
      <c r="I84" s="106"/>
      <c r="J84" s="106"/>
      <c r="K84" s="106"/>
    </row>
    <row r="85" spans="1:11" ht="12.75">
      <c r="A85" s="106"/>
      <c r="B85" s="107">
        <v>79</v>
      </c>
      <c r="C85" s="112">
        <f>22800*E2</f>
        <v>22800</v>
      </c>
      <c r="D85" s="106"/>
      <c r="E85" s="106"/>
      <c r="F85" s="106"/>
      <c r="G85" s="106"/>
      <c r="H85" s="106"/>
      <c r="I85" s="106"/>
      <c r="J85" s="106"/>
      <c r="K85" s="106"/>
    </row>
    <row r="86" spans="1:11" ht="12.75">
      <c r="A86" s="106"/>
      <c r="B86" s="107">
        <v>80</v>
      </c>
      <c r="C86" s="114">
        <f>23000*E2</f>
        <v>23000</v>
      </c>
      <c r="D86" s="106"/>
      <c r="E86" s="106"/>
      <c r="F86" s="106"/>
      <c r="G86" s="106"/>
      <c r="H86" s="106"/>
      <c r="I86" s="106"/>
      <c r="J86" s="106"/>
      <c r="K86" s="106"/>
    </row>
    <row r="87" spans="1:11" ht="12.75">
      <c r="A87" s="106"/>
      <c r="B87" s="107">
        <v>81</v>
      </c>
      <c r="C87" s="112">
        <f>23200*E2</f>
        <v>23200</v>
      </c>
      <c r="D87" s="106"/>
      <c r="E87" s="106"/>
      <c r="F87" s="106"/>
      <c r="G87" s="106"/>
      <c r="H87" s="106"/>
      <c r="I87" s="106"/>
      <c r="J87" s="106"/>
      <c r="K87" s="106"/>
    </row>
    <row r="88" spans="1:11" ht="12.75">
      <c r="A88" s="106"/>
      <c r="B88" s="107">
        <v>82</v>
      </c>
      <c r="C88" s="112">
        <f>23400*E2</f>
        <v>23400</v>
      </c>
      <c r="D88" s="106"/>
      <c r="E88" s="106"/>
      <c r="F88" s="106"/>
      <c r="G88" s="106"/>
      <c r="H88" s="106"/>
      <c r="I88" s="106"/>
      <c r="J88" s="106"/>
      <c r="K88" s="106"/>
    </row>
    <row r="89" spans="1:11" ht="12.75">
      <c r="A89" s="106"/>
      <c r="B89" s="107">
        <v>83</v>
      </c>
      <c r="C89" s="112">
        <f>23600*E2</f>
        <v>23600</v>
      </c>
      <c r="D89" s="106"/>
      <c r="E89" s="106"/>
      <c r="F89" s="106"/>
      <c r="G89" s="106"/>
      <c r="H89" s="106"/>
      <c r="I89" s="106"/>
      <c r="J89" s="106"/>
      <c r="K89" s="106"/>
    </row>
    <row r="90" spans="1:11" ht="12.75">
      <c r="A90" s="106"/>
      <c r="B90" s="107">
        <v>84</v>
      </c>
      <c r="C90" s="112">
        <f>23800*E2</f>
        <v>23800</v>
      </c>
      <c r="D90" s="106"/>
      <c r="E90" s="106"/>
      <c r="F90" s="106"/>
      <c r="G90" s="106"/>
      <c r="H90" s="106"/>
      <c r="I90" s="106"/>
      <c r="J90" s="106"/>
      <c r="K90" s="106"/>
    </row>
    <row r="91" spans="1:11" ht="12.75">
      <c r="A91" s="106"/>
      <c r="B91" s="107">
        <v>85</v>
      </c>
      <c r="C91" s="114">
        <f>24000*E2</f>
        <v>24000</v>
      </c>
      <c r="D91" s="106"/>
      <c r="E91" s="106"/>
      <c r="F91" s="106"/>
      <c r="G91" s="106"/>
      <c r="H91" s="106"/>
      <c r="I91" s="106"/>
      <c r="J91" s="106"/>
      <c r="K91" s="106"/>
    </row>
    <row r="92" spans="1:11" ht="12.75">
      <c r="A92" s="106"/>
      <c r="B92" s="107">
        <v>86</v>
      </c>
      <c r="C92" s="112">
        <f>24200*E2</f>
        <v>24200</v>
      </c>
      <c r="D92" s="106"/>
      <c r="E92" s="106"/>
      <c r="F92" s="106"/>
      <c r="G92" s="106"/>
      <c r="H92" s="106"/>
      <c r="I92" s="106"/>
      <c r="J92" s="106"/>
      <c r="K92" s="106"/>
    </row>
    <row r="93" spans="1:11" ht="12.75">
      <c r="A93" s="106"/>
      <c r="B93" s="107">
        <v>87</v>
      </c>
      <c r="C93" s="112">
        <f>24400*E2</f>
        <v>24400</v>
      </c>
      <c r="D93" s="106"/>
      <c r="E93" s="106"/>
      <c r="F93" s="106"/>
      <c r="G93" s="106"/>
      <c r="H93" s="106"/>
      <c r="I93" s="106"/>
      <c r="J93" s="106"/>
      <c r="K93" s="106"/>
    </row>
    <row r="94" spans="1:11" ht="12.75">
      <c r="A94" s="106"/>
      <c r="B94" s="107">
        <v>88</v>
      </c>
      <c r="C94" s="112">
        <f>24600*E2</f>
        <v>24600</v>
      </c>
      <c r="D94" s="106"/>
      <c r="E94" s="106"/>
      <c r="F94" s="106"/>
      <c r="G94" s="106"/>
      <c r="H94" s="106"/>
      <c r="I94" s="106"/>
      <c r="J94" s="106"/>
      <c r="K94" s="106"/>
    </row>
    <row r="95" spans="1:11" ht="12.75">
      <c r="A95" s="106"/>
      <c r="B95" s="107">
        <v>89</v>
      </c>
      <c r="C95" s="112">
        <f>24800*E2</f>
        <v>24800</v>
      </c>
      <c r="D95" s="106"/>
      <c r="E95" s="106"/>
      <c r="F95" s="106"/>
      <c r="G95" s="106"/>
      <c r="H95" s="106"/>
      <c r="I95" s="106"/>
      <c r="J95" s="106"/>
      <c r="K95" s="106"/>
    </row>
    <row r="96" spans="1:11" ht="12.75">
      <c r="A96" s="106"/>
      <c r="B96" s="107">
        <v>90</v>
      </c>
      <c r="C96" s="114">
        <f>25000*E2</f>
        <v>25000</v>
      </c>
      <c r="D96" s="106"/>
      <c r="E96" s="106"/>
      <c r="F96" s="106"/>
      <c r="G96" s="106"/>
      <c r="H96" s="106"/>
      <c r="I96" s="106"/>
      <c r="J96" s="106"/>
      <c r="K96" s="106"/>
    </row>
    <row r="97" spans="1:11" ht="12.75">
      <c r="A97" s="106"/>
      <c r="B97" s="107">
        <v>91</v>
      </c>
      <c r="C97" s="112">
        <f>25200*E2</f>
        <v>25200</v>
      </c>
      <c r="D97" s="106"/>
      <c r="E97" s="106"/>
      <c r="F97" s="106"/>
      <c r="G97" s="106"/>
      <c r="H97" s="106"/>
      <c r="I97" s="106"/>
      <c r="J97" s="106"/>
      <c r="K97" s="106"/>
    </row>
    <row r="98" spans="1:11" ht="12.75">
      <c r="A98" s="106"/>
      <c r="B98" s="107">
        <v>92</v>
      </c>
      <c r="C98" s="112">
        <f>25400*E2</f>
        <v>25400</v>
      </c>
      <c r="D98" s="106"/>
      <c r="E98" s="106"/>
      <c r="F98" s="106"/>
      <c r="G98" s="106"/>
      <c r="H98" s="106"/>
      <c r="I98" s="106"/>
      <c r="J98" s="106"/>
      <c r="K98" s="106"/>
    </row>
    <row r="99" spans="1:11" ht="12.75">
      <c r="A99" s="106"/>
      <c r="B99" s="107">
        <v>93</v>
      </c>
      <c r="C99" s="112">
        <f>25600*E2</f>
        <v>25600</v>
      </c>
      <c r="D99" s="106"/>
      <c r="E99" s="106"/>
      <c r="F99" s="106"/>
      <c r="G99" s="106"/>
      <c r="H99" s="106"/>
      <c r="I99" s="106"/>
      <c r="J99" s="106"/>
      <c r="K99" s="106"/>
    </row>
    <row r="100" spans="1:11" ht="12.75">
      <c r="A100" s="106"/>
      <c r="B100" s="107">
        <v>94</v>
      </c>
      <c r="C100" s="112">
        <f>25800*E2</f>
        <v>25800</v>
      </c>
      <c r="D100" s="106"/>
      <c r="E100" s="106"/>
      <c r="F100" s="106"/>
      <c r="G100" s="106"/>
      <c r="H100" s="106"/>
      <c r="I100" s="106"/>
      <c r="J100" s="106"/>
      <c r="K100" s="106"/>
    </row>
    <row r="101" spans="1:11" ht="12.75">
      <c r="A101" s="106"/>
      <c r="B101" s="107">
        <v>95</v>
      </c>
      <c r="C101" s="114">
        <f>26000*E2</f>
        <v>26000</v>
      </c>
      <c r="D101" s="106"/>
      <c r="E101" s="106"/>
      <c r="F101" s="106"/>
      <c r="G101" s="106"/>
      <c r="H101" s="106"/>
      <c r="I101" s="106"/>
      <c r="J101" s="106"/>
      <c r="K101" s="106"/>
    </row>
    <row r="102" spans="1:11" ht="12.75">
      <c r="A102" s="106"/>
      <c r="B102" s="107">
        <v>96</v>
      </c>
      <c r="C102" s="112">
        <f>26200*E2</f>
        <v>26200</v>
      </c>
      <c r="D102" s="106"/>
      <c r="E102" s="106"/>
      <c r="F102" s="106"/>
      <c r="G102" s="106"/>
      <c r="H102" s="106"/>
      <c r="I102" s="106"/>
      <c r="J102" s="106"/>
      <c r="K102" s="106"/>
    </row>
    <row r="103" spans="1:11" ht="12.75">
      <c r="A103" s="106"/>
      <c r="B103" s="107">
        <v>97</v>
      </c>
      <c r="C103" s="112">
        <f>26400*E2</f>
        <v>26400</v>
      </c>
      <c r="D103" s="106"/>
      <c r="E103" s="106"/>
      <c r="F103" s="106"/>
      <c r="G103" s="106"/>
      <c r="H103" s="106"/>
      <c r="I103" s="106"/>
      <c r="J103" s="106"/>
      <c r="K103" s="106"/>
    </row>
    <row r="104" spans="1:11" ht="12.75">
      <c r="A104" s="106"/>
      <c r="B104" s="107">
        <v>98</v>
      </c>
      <c r="C104" s="112">
        <f>26600*E2</f>
        <v>26600</v>
      </c>
      <c r="D104" s="106"/>
      <c r="E104" s="106"/>
      <c r="F104" s="106"/>
      <c r="G104" s="106"/>
      <c r="H104" s="106"/>
      <c r="I104" s="106"/>
      <c r="J104" s="106"/>
      <c r="K104" s="106"/>
    </row>
    <row r="105" spans="1:11" ht="12.75">
      <c r="A105" s="106"/>
      <c r="B105" s="107">
        <v>99</v>
      </c>
      <c r="C105" s="112">
        <f>26800*E2</f>
        <v>26800</v>
      </c>
      <c r="D105" s="106"/>
      <c r="E105" s="106"/>
      <c r="F105" s="106"/>
      <c r="G105" s="106"/>
      <c r="H105" s="106"/>
      <c r="I105" s="106"/>
      <c r="J105" s="106"/>
      <c r="K105" s="106"/>
    </row>
    <row r="106" spans="1:11" ht="12.75">
      <c r="A106" s="106"/>
      <c r="B106" s="107">
        <v>100</v>
      </c>
      <c r="C106" s="114">
        <f>27000*E2</f>
        <v>27000</v>
      </c>
      <c r="D106" s="106"/>
      <c r="E106" s="106"/>
      <c r="F106" s="106"/>
      <c r="G106" s="106"/>
      <c r="H106" s="106"/>
      <c r="I106" s="106"/>
      <c r="J106" s="106"/>
      <c r="K106" s="106"/>
    </row>
    <row r="107" spans="1:11" ht="12.75">
      <c r="A107" s="106"/>
      <c r="B107" s="107">
        <v>101</v>
      </c>
      <c r="C107" s="112">
        <f>27150*E2</f>
        <v>27150</v>
      </c>
      <c r="D107" s="106"/>
      <c r="E107" s="106"/>
      <c r="F107" s="106"/>
      <c r="G107" s="106"/>
      <c r="H107" s="106"/>
      <c r="I107" s="106"/>
      <c r="J107" s="106"/>
      <c r="K107" s="106"/>
    </row>
    <row r="108" spans="1:11" ht="12.75">
      <c r="A108" s="106"/>
      <c r="B108" s="107">
        <v>102</v>
      </c>
      <c r="C108" s="112">
        <f>27300*E2</f>
        <v>27300</v>
      </c>
      <c r="D108" s="106"/>
      <c r="E108" s="106"/>
      <c r="F108" s="106"/>
      <c r="G108" s="106"/>
      <c r="H108" s="106"/>
      <c r="I108" s="106"/>
      <c r="J108" s="106"/>
      <c r="K108" s="106"/>
    </row>
    <row r="109" spans="1:11" ht="12.75">
      <c r="A109" s="106"/>
      <c r="B109" s="107">
        <v>103</v>
      </c>
      <c r="C109" s="112">
        <f>27450*E2</f>
        <v>27450</v>
      </c>
      <c r="D109" s="106"/>
      <c r="E109" s="106"/>
      <c r="F109" s="106"/>
      <c r="G109" s="106"/>
      <c r="H109" s="106"/>
      <c r="I109" s="106"/>
      <c r="J109" s="106"/>
      <c r="K109" s="106"/>
    </row>
    <row r="110" spans="1:11" ht="12.75">
      <c r="A110" s="106"/>
      <c r="B110" s="107">
        <v>104</v>
      </c>
      <c r="C110" s="112">
        <f>27600*E2</f>
        <v>27600</v>
      </c>
      <c r="D110" s="106"/>
      <c r="E110" s="106"/>
      <c r="F110" s="106"/>
      <c r="G110" s="106"/>
      <c r="H110" s="106"/>
      <c r="I110" s="106"/>
      <c r="J110" s="106"/>
      <c r="K110" s="106"/>
    </row>
    <row r="111" spans="1:11" ht="12.75">
      <c r="A111" s="106"/>
      <c r="B111" s="107">
        <v>105</v>
      </c>
      <c r="C111" s="114">
        <f>27750*E2</f>
        <v>27750</v>
      </c>
      <c r="D111" s="106"/>
      <c r="E111" s="106"/>
      <c r="F111" s="106"/>
      <c r="G111" s="106"/>
      <c r="H111" s="106"/>
      <c r="I111" s="106"/>
      <c r="J111" s="106"/>
      <c r="K111" s="106"/>
    </row>
    <row r="112" spans="1:11" ht="12.75">
      <c r="A112" s="106"/>
      <c r="B112" s="107">
        <v>106</v>
      </c>
      <c r="C112" s="112">
        <f>27900*E2</f>
        <v>27900</v>
      </c>
      <c r="D112" s="106"/>
      <c r="E112" s="106"/>
      <c r="F112" s="106"/>
      <c r="G112" s="106"/>
      <c r="H112" s="106"/>
      <c r="I112" s="106"/>
      <c r="J112" s="106"/>
      <c r="K112" s="106"/>
    </row>
    <row r="113" spans="1:11" ht="12.75">
      <c r="A113" s="106"/>
      <c r="B113" s="107">
        <v>107</v>
      </c>
      <c r="C113" s="112">
        <f>28050*E2</f>
        <v>28050</v>
      </c>
      <c r="D113" s="106"/>
      <c r="E113" s="106"/>
      <c r="F113" s="106"/>
      <c r="G113" s="106"/>
      <c r="H113" s="106"/>
      <c r="I113" s="106"/>
      <c r="J113" s="106"/>
      <c r="K113" s="106"/>
    </row>
    <row r="114" spans="1:11" ht="12.75">
      <c r="A114" s="106"/>
      <c r="B114" s="107">
        <v>108</v>
      </c>
      <c r="C114" s="112">
        <f>28200*E2</f>
        <v>28200</v>
      </c>
      <c r="D114" s="106"/>
      <c r="E114" s="106"/>
      <c r="F114" s="106"/>
      <c r="G114" s="106"/>
      <c r="H114" s="106"/>
      <c r="I114" s="106"/>
      <c r="J114" s="106"/>
      <c r="K114" s="106"/>
    </row>
    <row r="115" spans="1:11" ht="12.75">
      <c r="A115" s="106"/>
      <c r="B115" s="107">
        <v>109</v>
      </c>
      <c r="C115" s="112">
        <f>28350*E2</f>
        <v>28350</v>
      </c>
      <c r="D115" s="106"/>
      <c r="E115" s="106"/>
      <c r="F115" s="106"/>
      <c r="G115" s="106"/>
      <c r="H115" s="106"/>
      <c r="I115" s="106"/>
      <c r="J115" s="106"/>
      <c r="K115" s="106"/>
    </row>
    <row r="116" spans="1:11" ht="12.75">
      <c r="A116" s="106"/>
      <c r="B116" s="107">
        <v>110</v>
      </c>
      <c r="C116" s="114">
        <f>28500*E2</f>
        <v>28500</v>
      </c>
      <c r="D116" s="106"/>
      <c r="E116" s="106"/>
      <c r="F116" s="106"/>
      <c r="G116" s="106"/>
      <c r="H116" s="106"/>
      <c r="I116" s="106"/>
      <c r="J116" s="106"/>
      <c r="K116" s="106"/>
    </row>
    <row r="117" spans="1:11" ht="12.75">
      <c r="A117" s="106"/>
      <c r="B117" s="107">
        <v>111</v>
      </c>
      <c r="C117" s="112">
        <f>28650*E2</f>
        <v>28650</v>
      </c>
      <c r="D117" s="106"/>
      <c r="E117" s="106"/>
      <c r="F117" s="106"/>
      <c r="G117" s="106"/>
      <c r="H117" s="106"/>
      <c r="I117" s="106"/>
      <c r="J117" s="106"/>
      <c r="K117" s="106"/>
    </row>
    <row r="118" spans="1:11" ht="12.75">
      <c r="A118" s="106"/>
      <c r="B118" s="107">
        <v>112</v>
      </c>
      <c r="C118" s="112">
        <f>28800*E2</f>
        <v>28800</v>
      </c>
      <c r="D118" s="106"/>
      <c r="E118" s="106"/>
      <c r="F118" s="106"/>
      <c r="G118" s="106"/>
      <c r="H118" s="106"/>
      <c r="I118" s="106"/>
      <c r="J118" s="106"/>
      <c r="K118" s="106"/>
    </row>
    <row r="119" spans="1:11" ht="12.75">
      <c r="A119" s="106"/>
      <c r="B119" s="107">
        <v>113</v>
      </c>
      <c r="C119" s="112">
        <f>28950*E2</f>
        <v>28950</v>
      </c>
      <c r="D119" s="106"/>
      <c r="E119" s="106"/>
      <c r="F119" s="106"/>
      <c r="G119" s="106"/>
      <c r="H119" s="106"/>
      <c r="I119" s="106"/>
      <c r="J119" s="106"/>
      <c r="K119" s="106"/>
    </row>
    <row r="120" spans="1:11" ht="12.75">
      <c r="A120" s="106"/>
      <c r="B120" s="107">
        <v>114</v>
      </c>
      <c r="C120" s="112">
        <f>29100*E2</f>
        <v>29100</v>
      </c>
      <c r="D120" s="106"/>
      <c r="E120" s="106"/>
      <c r="F120" s="106"/>
      <c r="G120" s="106"/>
      <c r="H120" s="106"/>
      <c r="I120" s="106"/>
      <c r="J120" s="106"/>
      <c r="K120" s="106"/>
    </row>
    <row r="121" spans="1:11" ht="12.75">
      <c r="A121" s="106"/>
      <c r="B121" s="107">
        <v>115</v>
      </c>
      <c r="C121" s="114">
        <f>29250*E2</f>
        <v>29250</v>
      </c>
      <c r="D121" s="106"/>
      <c r="E121" s="106"/>
      <c r="F121" s="106"/>
      <c r="G121" s="106"/>
      <c r="H121" s="106"/>
      <c r="I121" s="106"/>
      <c r="J121" s="106"/>
      <c r="K121" s="106"/>
    </row>
    <row r="122" spans="1:11" ht="12.75">
      <c r="A122" s="106"/>
      <c r="B122" s="107">
        <v>116</v>
      </c>
      <c r="C122" s="112">
        <f>29400*E2</f>
        <v>29400</v>
      </c>
      <c r="D122" s="106"/>
      <c r="E122" s="106"/>
      <c r="F122" s="106"/>
      <c r="G122" s="106"/>
      <c r="H122" s="106"/>
      <c r="I122" s="106"/>
      <c r="J122" s="106"/>
      <c r="K122" s="106"/>
    </row>
    <row r="123" spans="1:11" ht="12.75">
      <c r="A123" s="106"/>
      <c r="B123" s="107">
        <v>117</v>
      </c>
      <c r="C123" s="112">
        <f>29550*E2</f>
        <v>29550</v>
      </c>
      <c r="D123" s="106"/>
      <c r="E123" s="106"/>
      <c r="F123" s="106"/>
      <c r="G123" s="106"/>
      <c r="H123" s="106"/>
      <c r="I123" s="106"/>
      <c r="J123" s="106"/>
      <c r="K123" s="106"/>
    </row>
    <row r="124" spans="1:11" ht="12.75">
      <c r="A124" s="106"/>
      <c r="B124" s="107">
        <v>118</v>
      </c>
      <c r="C124" s="112">
        <f>29700*E2</f>
        <v>29700</v>
      </c>
      <c r="D124" s="106"/>
      <c r="E124" s="106"/>
      <c r="F124" s="106"/>
      <c r="G124" s="106"/>
      <c r="H124" s="106"/>
      <c r="I124" s="106"/>
      <c r="J124" s="106"/>
      <c r="K124" s="106"/>
    </row>
    <row r="125" spans="1:11" ht="12.75">
      <c r="A125" s="106"/>
      <c r="B125" s="107">
        <v>119</v>
      </c>
      <c r="C125" s="112">
        <f>29850*E2</f>
        <v>29850</v>
      </c>
      <c r="D125" s="106"/>
      <c r="E125" s="106"/>
      <c r="F125" s="106"/>
      <c r="G125" s="106"/>
      <c r="H125" s="106"/>
      <c r="I125" s="106"/>
      <c r="J125" s="106"/>
      <c r="K125" s="106"/>
    </row>
    <row r="126" spans="1:11" ht="12.75">
      <c r="A126" s="106"/>
      <c r="B126" s="107">
        <v>120</v>
      </c>
      <c r="C126" s="114">
        <f>30000*E2</f>
        <v>30000</v>
      </c>
      <c r="D126" s="106"/>
      <c r="E126" s="106"/>
      <c r="F126" s="106"/>
      <c r="G126" s="106"/>
      <c r="H126" s="106"/>
      <c r="I126" s="106"/>
      <c r="J126" s="106"/>
      <c r="K126" s="106"/>
    </row>
    <row r="127" spans="1:11" ht="12.75">
      <c r="A127" s="106"/>
      <c r="B127" s="107">
        <v>121</v>
      </c>
      <c r="C127" s="112">
        <f>30150*E2</f>
        <v>30150</v>
      </c>
      <c r="D127" s="106"/>
      <c r="E127" s="106"/>
      <c r="F127" s="106"/>
      <c r="G127" s="106"/>
      <c r="H127" s="106"/>
      <c r="I127" s="106"/>
      <c r="J127" s="106"/>
      <c r="K127" s="106"/>
    </row>
    <row r="128" spans="1:11" ht="12.75">
      <c r="A128" s="106"/>
      <c r="B128" s="107">
        <v>122</v>
      </c>
      <c r="C128" s="112">
        <f>30300*E2</f>
        <v>30300</v>
      </c>
      <c r="D128" s="106"/>
      <c r="E128" s="106"/>
      <c r="F128" s="106"/>
      <c r="G128" s="106"/>
      <c r="H128" s="106"/>
      <c r="I128" s="106"/>
      <c r="J128" s="106"/>
      <c r="K128" s="106"/>
    </row>
    <row r="129" spans="1:11" ht="12.75">
      <c r="A129" s="106"/>
      <c r="B129" s="107">
        <v>123</v>
      </c>
      <c r="C129" s="112">
        <f>30450*E2</f>
        <v>30450</v>
      </c>
      <c r="D129" s="106"/>
      <c r="E129" s="106"/>
      <c r="F129" s="106"/>
      <c r="G129" s="106"/>
      <c r="H129" s="106"/>
      <c r="I129" s="106"/>
      <c r="J129" s="106"/>
      <c r="K129" s="106"/>
    </row>
    <row r="130" spans="1:11" ht="12.75">
      <c r="A130" s="106"/>
      <c r="B130" s="107">
        <v>124</v>
      </c>
      <c r="C130" s="112">
        <f>30600*E2</f>
        <v>30600</v>
      </c>
      <c r="D130" s="106"/>
      <c r="E130" s="106"/>
      <c r="F130" s="106"/>
      <c r="G130" s="106"/>
      <c r="H130" s="106"/>
      <c r="I130" s="106"/>
      <c r="J130" s="106"/>
      <c r="K130" s="106"/>
    </row>
    <row r="131" spans="1:11" ht="12.75">
      <c r="A131" s="106"/>
      <c r="B131" s="107">
        <v>125</v>
      </c>
      <c r="C131" s="114">
        <f>30750*E2</f>
        <v>30750</v>
      </c>
      <c r="D131" s="106"/>
      <c r="E131" s="106"/>
      <c r="F131" s="106"/>
      <c r="G131" s="106"/>
      <c r="H131" s="106"/>
      <c r="I131" s="106"/>
      <c r="J131" s="106"/>
      <c r="K131" s="106"/>
    </row>
    <row r="132" spans="1:11" ht="12.75">
      <c r="A132" s="106"/>
      <c r="B132" s="107">
        <v>126</v>
      </c>
      <c r="C132" s="112">
        <f>30900*E2</f>
        <v>30900</v>
      </c>
      <c r="D132" s="106"/>
      <c r="E132" s="106"/>
      <c r="F132" s="106"/>
      <c r="G132" s="106"/>
      <c r="H132" s="106"/>
      <c r="I132" s="106"/>
      <c r="J132" s="106"/>
      <c r="K132" s="106"/>
    </row>
    <row r="133" spans="1:11" ht="12.75">
      <c r="A133" s="106"/>
      <c r="B133" s="107">
        <v>127</v>
      </c>
      <c r="C133" s="112">
        <f>31050*E2</f>
        <v>31050</v>
      </c>
      <c r="D133" s="106"/>
      <c r="E133" s="106"/>
      <c r="F133" s="106"/>
      <c r="G133" s="106"/>
      <c r="H133" s="106"/>
      <c r="I133" s="106"/>
      <c r="J133" s="106"/>
      <c r="K133" s="106"/>
    </row>
    <row r="134" spans="1:11" ht="12.75">
      <c r="A134" s="106"/>
      <c r="B134" s="107">
        <v>128</v>
      </c>
      <c r="C134" s="112">
        <f>31200*E2</f>
        <v>31200</v>
      </c>
      <c r="D134" s="106"/>
      <c r="E134" s="106"/>
      <c r="F134" s="106"/>
      <c r="G134" s="106"/>
      <c r="H134" s="106"/>
      <c r="I134" s="106"/>
      <c r="J134" s="106"/>
      <c r="K134" s="106"/>
    </row>
    <row r="135" spans="1:11" ht="12.75">
      <c r="A135" s="106"/>
      <c r="B135" s="107">
        <v>129</v>
      </c>
      <c r="C135" s="112">
        <f>31350*E2</f>
        <v>31350</v>
      </c>
      <c r="D135" s="106"/>
      <c r="E135" s="106"/>
      <c r="F135" s="106"/>
      <c r="G135" s="106"/>
      <c r="H135" s="106"/>
      <c r="I135" s="106"/>
      <c r="J135" s="106"/>
      <c r="K135" s="106"/>
    </row>
    <row r="136" spans="1:11" ht="12.75">
      <c r="A136" s="106"/>
      <c r="B136" s="107">
        <v>130</v>
      </c>
      <c r="C136" s="114">
        <f>31500*E2</f>
        <v>31500</v>
      </c>
      <c r="D136" s="106"/>
      <c r="E136" s="106"/>
      <c r="F136" s="106"/>
      <c r="G136" s="106"/>
      <c r="H136" s="106"/>
      <c r="I136" s="106"/>
      <c r="J136" s="106"/>
      <c r="K136" s="106"/>
    </row>
    <row r="137" spans="1:11" ht="12.75">
      <c r="A137" s="106"/>
      <c r="B137" s="107">
        <v>131</v>
      </c>
      <c r="C137" s="112">
        <f>31650*E2</f>
        <v>31650</v>
      </c>
      <c r="D137" s="106"/>
      <c r="E137" s="106"/>
      <c r="F137" s="106"/>
      <c r="G137" s="106"/>
      <c r="H137" s="106"/>
      <c r="I137" s="106"/>
      <c r="J137" s="106"/>
      <c r="K137" s="106"/>
    </row>
    <row r="138" spans="1:11" ht="12.75">
      <c r="A138" s="106"/>
      <c r="B138" s="107">
        <v>132</v>
      </c>
      <c r="C138" s="112">
        <f>31800*E2</f>
        <v>31800</v>
      </c>
      <c r="D138" s="106"/>
      <c r="E138" s="106"/>
      <c r="F138" s="106"/>
      <c r="G138" s="106"/>
      <c r="H138" s="106"/>
      <c r="I138" s="106"/>
      <c r="J138" s="106"/>
      <c r="K138" s="106"/>
    </row>
    <row r="139" spans="1:11" ht="12.75">
      <c r="A139" s="106"/>
      <c r="B139" s="107">
        <v>133</v>
      </c>
      <c r="C139" s="112">
        <f>31950*E2</f>
        <v>31950</v>
      </c>
      <c r="D139" s="106"/>
      <c r="E139" s="106"/>
      <c r="F139" s="106"/>
      <c r="G139" s="106"/>
      <c r="H139" s="106"/>
      <c r="I139" s="106"/>
      <c r="J139" s="106"/>
      <c r="K139" s="106"/>
    </row>
    <row r="140" spans="1:11" ht="12.75">
      <c r="A140" s="106"/>
      <c r="B140" s="107">
        <v>134</v>
      </c>
      <c r="C140" s="112">
        <f>32100*E2</f>
        <v>32100</v>
      </c>
      <c r="D140" s="106"/>
      <c r="E140" s="106"/>
      <c r="F140" s="106"/>
      <c r="G140" s="106"/>
      <c r="H140" s="106"/>
      <c r="I140" s="106"/>
      <c r="J140" s="106"/>
      <c r="K140" s="106"/>
    </row>
    <row r="141" spans="1:11" ht="12.75">
      <c r="A141" s="106"/>
      <c r="B141" s="107">
        <v>135</v>
      </c>
      <c r="C141" s="114">
        <f>32250*E2</f>
        <v>32250</v>
      </c>
      <c r="D141" s="106"/>
      <c r="E141" s="106"/>
      <c r="F141" s="106"/>
      <c r="G141" s="106"/>
      <c r="H141" s="106"/>
      <c r="I141" s="106"/>
      <c r="J141" s="106"/>
      <c r="K141" s="106"/>
    </row>
    <row r="142" spans="1:11" ht="12.75">
      <c r="A142" s="106"/>
      <c r="B142" s="107">
        <v>136</v>
      </c>
      <c r="C142" s="112">
        <f>32400*E2</f>
        <v>32400</v>
      </c>
      <c r="D142" s="106"/>
      <c r="E142" s="106"/>
      <c r="F142" s="106"/>
      <c r="G142" s="106"/>
      <c r="H142" s="106"/>
      <c r="I142" s="106"/>
      <c r="J142" s="106"/>
      <c r="K142" s="106"/>
    </row>
    <row r="143" spans="1:11" ht="12.75">
      <c r="A143" s="106"/>
      <c r="B143" s="107">
        <v>137</v>
      </c>
      <c r="C143" s="112">
        <f>32550*E2</f>
        <v>32550</v>
      </c>
      <c r="D143" s="106"/>
      <c r="E143" s="106"/>
      <c r="F143" s="106"/>
      <c r="G143" s="106"/>
      <c r="H143" s="106"/>
      <c r="I143" s="106"/>
      <c r="J143" s="106"/>
      <c r="K143" s="106"/>
    </row>
    <row r="144" spans="1:11" ht="12.75">
      <c r="A144" s="106"/>
      <c r="B144" s="107">
        <v>138</v>
      </c>
      <c r="C144" s="112">
        <f>32700*E2</f>
        <v>32700</v>
      </c>
      <c r="D144" s="106"/>
      <c r="E144" s="106"/>
      <c r="F144" s="106"/>
      <c r="G144" s="106"/>
      <c r="H144" s="106"/>
      <c r="I144" s="106"/>
      <c r="J144" s="106"/>
      <c r="K144" s="106"/>
    </row>
    <row r="145" spans="1:11" ht="12.75">
      <c r="A145" s="106"/>
      <c r="B145" s="107">
        <v>139</v>
      </c>
      <c r="C145" s="112">
        <f>32850*E2</f>
        <v>32850</v>
      </c>
      <c r="D145" s="106"/>
      <c r="E145" s="106"/>
      <c r="F145" s="106"/>
      <c r="G145" s="106"/>
      <c r="H145" s="106"/>
      <c r="I145" s="106"/>
      <c r="J145" s="106"/>
      <c r="K145" s="106"/>
    </row>
    <row r="146" spans="1:11" ht="12.75">
      <c r="A146" s="106"/>
      <c r="B146" s="107">
        <v>140</v>
      </c>
      <c r="C146" s="114">
        <f>33000*E2</f>
        <v>33000</v>
      </c>
      <c r="D146" s="106"/>
      <c r="E146" s="106"/>
      <c r="F146" s="106"/>
      <c r="G146" s="106"/>
      <c r="H146" s="106"/>
      <c r="I146" s="106"/>
      <c r="J146" s="106"/>
      <c r="K146" s="106"/>
    </row>
    <row r="147" spans="1:11" ht="12.75">
      <c r="A147" s="106"/>
      <c r="B147" s="107">
        <v>141</v>
      </c>
      <c r="C147" s="112">
        <f>33150*E2</f>
        <v>33150</v>
      </c>
      <c r="D147" s="106"/>
      <c r="E147" s="106"/>
      <c r="F147" s="106"/>
      <c r="G147" s="106"/>
      <c r="H147" s="106"/>
      <c r="I147" s="106"/>
      <c r="J147" s="106"/>
      <c r="K147" s="106"/>
    </row>
    <row r="148" spans="1:11" ht="12.75">
      <c r="A148" s="106"/>
      <c r="B148" s="107">
        <v>142</v>
      </c>
      <c r="C148" s="112">
        <f>33300*E2</f>
        <v>33300</v>
      </c>
      <c r="D148" s="106"/>
      <c r="E148" s="106"/>
      <c r="F148" s="106"/>
      <c r="G148" s="106"/>
      <c r="H148" s="106"/>
      <c r="I148" s="106"/>
      <c r="J148" s="106"/>
      <c r="K148" s="106"/>
    </row>
    <row r="149" spans="1:11" ht="12.75">
      <c r="A149" s="106"/>
      <c r="B149" s="107">
        <v>143</v>
      </c>
      <c r="C149" s="112">
        <f>33450*E2</f>
        <v>33450</v>
      </c>
      <c r="D149" s="106"/>
      <c r="E149" s="106"/>
      <c r="F149" s="106"/>
      <c r="G149" s="106"/>
      <c r="H149" s="106"/>
      <c r="I149" s="106"/>
      <c r="J149" s="106"/>
      <c r="K149" s="106"/>
    </row>
    <row r="150" spans="1:11" ht="12.75">
      <c r="A150" s="106"/>
      <c r="B150" s="107">
        <v>144</v>
      </c>
      <c r="C150" s="112">
        <f>33600*E2</f>
        <v>33600</v>
      </c>
      <c r="D150" s="106"/>
      <c r="E150" s="106"/>
      <c r="F150" s="106"/>
      <c r="G150" s="106"/>
      <c r="H150" s="106"/>
      <c r="I150" s="106"/>
      <c r="J150" s="106"/>
      <c r="K150" s="106"/>
    </row>
    <row r="151" spans="1:11" ht="12.75">
      <c r="A151" s="106"/>
      <c r="B151" s="107">
        <v>145</v>
      </c>
      <c r="C151" s="114">
        <f>33750*E2</f>
        <v>33750</v>
      </c>
      <c r="D151" s="106"/>
      <c r="E151" s="106"/>
      <c r="F151" s="106"/>
      <c r="G151" s="106"/>
      <c r="H151" s="106"/>
      <c r="I151" s="106"/>
      <c r="J151" s="106"/>
      <c r="K151" s="106"/>
    </row>
    <row r="152" spans="1:11" ht="12.75">
      <c r="A152" s="106"/>
      <c r="B152" s="107">
        <v>146</v>
      </c>
      <c r="C152" s="112">
        <f>33900*E2</f>
        <v>33900</v>
      </c>
      <c r="D152" s="106"/>
      <c r="E152" s="106"/>
      <c r="F152" s="106"/>
      <c r="G152" s="106"/>
      <c r="H152" s="106"/>
      <c r="I152" s="106"/>
      <c r="J152" s="106"/>
      <c r="K152" s="106"/>
    </row>
    <row r="153" spans="1:11" ht="12.75">
      <c r="A153" s="106"/>
      <c r="B153" s="107">
        <v>147</v>
      </c>
      <c r="C153" s="112">
        <f>34050*E2</f>
        <v>34050</v>
      </c>
      <c r="D153" s="106"/>
      <c r="E153" s="106"/>
      <c r="F153" s="106"/>
      <c r="G153" s="106"/>
      <c r="H153" s="106"/>
      <c r="I153" s="106"/>
      <c r="J153" s="106"/>
      <c r="K153" s="106"/>
    </row>
    <row r="154" spans="1:11" ht="12.75">
      <c r="A154" s="106"/>
      <c r="B154" s="107">
        <v>148</v>
      </c>
      <c r="C154" s="112">
        <f>34200*E2</f>
        <v>34200</v>
      </c>
      <c r="D154" s="106"/>
      <c r="E154" s="106"/>
      <c r="F154" s="106"/>
      <c r="G154" s="106"/>
      <c r="H154" s="106"/>
      <c r="I154" s="106"/>
      <c r="J154" s="106"/>
      <c r="K154" s="106"/>
    </row>
    <row r="155" spans="1:11" ht="12.75">
      <c r="A155" s="106"/>
      <c r="B155" s="107">
        <v>149</v>
      </c>
      <c r="C155" s="112">
        <f>34350*E2</f>
        <v>34350</v>
      </c>
      <c r="D155" s="106"/>
      <c r="E155" s="106"/>
      <c r="F155" s="106"/>
      <c r="G155" s="106"/>
      <c r="H155" s="106"/>
      <c r="I155" s="106"/>
      <c r="J155" s="106"/>
      <c r="K155" s="106"/>
    </row>
    <row r="156" spans="1:11" ht="12.75">
      <c r="A156" s="106"/>
      <c r="B156" s="107">
        <v>150</v>
      </c>
      <c r="C156" s="114">
        <f>34500*E2</f>
        <v>34500</v>
      </c>
      <c r="D156" s="106"/>
      <c r="E156" s="106"/>
      <c r="F156" s="106"/>
      <c r="G156" s="106"/>
      <c r="H156" s="106"/>
      <c r="I156" s="106"/>
      <c r="J156" s="106"/>
      <c r="K156" s="106"/>
    </row>
    <row r="157" spans="1:11" ht="12.75">
      <c r="A157" s="106"/>
      <c r="B157" s="107">
        <v>151</v>
      </c>
      <c r="C157" s="112">
        <f>34650*E2</f>
        <v>34650</v>
      </c>
      <c r="D157" s="106"/>
      <c r="E157" s="106"/>
      <c r="F157" s="106"/>
      <c r="G157" s="106"/>
      <c r="H157" s="106"/>
      <c r="I157" s="106"/>
      <c r="J157" s="106"/>
      <c r="K157" s="106"/>
    </row>
    <row r="158" spans="1:11" ht="12.75">
      <c r="A158" s="106"/>
      <c r="B158" s="107">
        <v>152</v>
      </c>
      <c r="C158" s="112">
        <f>34800*E2</f>
        <v>34800</v>
      </c>
      <c r="D158" s="106"/>
      <c r="E158" s="106"/>
      <c r="F158" s="106"/>
      <c r="G158" s="106"/>
      <c r="H158" s="106"/>
      <c r="I158" s="106"/>
      <c r="J158" s="106"/>
      <c r="K158" s="106"/>
    </row>
    <row r="159" spans="1:11" ht="12.75">
      <c r="A159" s="106"/>
      <c r="B159" s="107">
        <v>153</v>
      </c>
      <c r="C159" s="112">
        <f>34950*E2</f>
        <v>34950</v>
      </c>
      <c r="D159" s="106"/>
      <c r="E159" s="106"/>
      <c r="F159" s="106"/>
      <c r="G159" s="106"/>
      <c r="H159" s="106"/>
      <c r="I159" s="106"/>
      <c r="J159" s="106"/>
      <c r="K159" s="106"/>
    </row>
    <row r="160" spans="1:11" ht="12.75">
      <c r="A160" s="106"/>
      <c r="B160" s="107">
        <v>154</v>
      </c>
      <c r="C160" s="112">
        <f>35100*E2</f>
        <v>35100</v>
      </c>
      <c r="D160" s="106"/>
      <c r="E160" s="106"/>
      <c r="F160" s="106"/>
      <c r="G160" s="106"/>
      <c r="H160" s="106"/>
      <c r="I160" s="106"/>
      <c r="J160" s="106"/>
      <c r="K160" s="106"/>
    </row>
    <row r="161" spans="1:11" ht="12.75">
      <c r="A161" s="106"/>
      <c r="B161" s="107">
        <v>155</v>
      </c>
      <c r="C161" s="114">
        <f>35250*E2</f>
        <v>35250</v>
      </c>
      <c r="D161" s="106"/>
      <c r="E161" s="106"/>
      <c r="F161" s="106"/>
      <c r="G161" s="106"/>
      <c r="H161" s="106"/>
      <c r="I161" s="106"/>
      <c r="J161" s="106"/>
      <c r="K161" s="106"/>
    </row>
    <row r="162" spans="1:11" ht="12.75">
      <c r="A162" s="106"/>
      <c r="B162" s="107">
        <v>156</v>
      </c>
      <c r="C162" s="112">
        <f>35400*E2</f>
        <v>35400</v>
      </c>
      <c r="D162" s="106"/>
      <c r="E162" s="106"/>
      <c r="F162" s="106"/>
      <c r="G162" s="106"/>
      <c r="H162" s="106"/>
      <c r="I162" s="106"/>
      <c r="J162" s="106"/>
      <c r="K162" s="106"/>
    </row>
    <row r="163" spans="1:11" ht="12.75">
      <c r="A163" s="106"/>
      <c r="B163" s="107">
        <v>157</v>
      </c>
      <c r="C163" s="112">
        <f>35550*E2</f>
        <v>35550</v>
      </c>
      <c r="D163" s="106"/>
      <c r="E163" s="106"/>
      <c r="F163" s="106"/>
      <c r="G163" s="106"/>
      <c r="H163" s="106"/>
      <c r="I163" s="106"/>
      <c r="J163" s="106"/>
      <c r="K163" s="106"/>
    </row>
    <row r="164" spans="1:11" ht="12.75">
      <c r="A164" s="106"/>
      <c r="B164" s="107">
        <v>158</v>
      </c>
      <c r="C164" s="112">
        <f>35700*E2</f>
        <v>35700</v>
      </c>
      <c r="D164" s="106"/>
      <c r="E164" s="106"/>
      <c r="F164" s="106"/>
      <c r="G164" s="106"/>
      <c r="H164" s="106"/>
      <c r="I164" s="106"/>
      <c r="J164" s="106"/>
      <c r="K164" s="106"/>
    </row>
    <row r="165" spans="1:11" ht="12.75">
      <c r="A165" s="106"/>
      <c r="B165" s="107">
        <v>159</v>
      </c>
      <c r="C165" s="112">
        <f>35850*E2</f>
        <v>35850</v>
      </c>
      <c r="D165" s="106"/>
      <c r="E165" s="106"/>
      <c r="F165" s="106"/>
      <c r="G165" s="106"/>
      <c r="H165" s="106"/>
      <c r="I165" s="106"/>
      <c r="J165" s="106"/>
      <c r="K165" s="106"/>
    </row>
    <row r="166" spans="1:11" ht="12.75">
      <c r="A166" s="106"/>
      <c r="B166" s="107">
        <v>160</v>
      </c>
      <c r="C166" s="114">
        <f>36000*E2</f>
        <v>36000</v>
      </c>
      <c r="D166" s="106"/>
      <c r="E166" s="106"/>
      <c r="F166" s="106"/>
      <c r="G166" s="106"/>
      <c r="H166" s="106"/>
      <c r="I166" s="106"/>
      <c r="J166" s="106"/>
      <c r="K166" s="106"/>
    </row>
    <row r="167" spans="1:11" ht="12.75">
      <c r="A167" s="106"/>
      <c r="B167" s="107">
        <v>161</v>
      </c>
      <c r="C167" s="121">
        <f>36150*E2</f>
        <v>36150</v>
      </c>
      <c r="D167" s="106"/>
      <c r="E167" s="106"/>
      <c r="F167" s="106"/>
      <c r="G167" s="106"/>
      <c r="H167" s="106"/>
      <c r="I167" s="106"/>
      <c r="J167" s="106"/>
      <c r="K167" s="106"/>
    </row>
    <row r="168" spans="1:11" ht="12.75">
      <c r="A168" s="106"/>
      <c r="B168" s="107">
        <v>162</v>
      </c>
      <c r="C168" s="121">
        <f>36300*E2</f>
        <v>36300</v>
      </c>
      <c r="D168" s="106"/>
      <c r="E168" s="106"/>
      <c r="F168" s="106"/>
      <c r="G168" s="106"/>
      <c r="H168" s="106"/>
      <c r="I168" s="106"/>
      <c r="J168" s="106"/>
      <c r="K168" s="106"/>
    </row>
    <row r="169" spans="1:11" ht="12.75">
      <c r="A169" s="106"/>
      <c r="B169" s="107">
        <v>163</v>
      </c>
      <c r="C169" s="112">
        <f>36450*E2</f>
        <v>36450</v>
      </c>
      <c r="D169" s="106"/>
      <c r="E169" s="106"/>
      <c r="F169" s="106"/>
      <c r="G169" s="106"/>
      <c r="H169" s="106"/>
      <c r="I169" s="106"/>
      <c r="J169" s="106"/>
      <c r="K169" s="106"/>
    </row>
    <row r="170" spans="1:11" ht="12.75">
      <c r="A170" s="106"/>
      <c r="B170" s="107">
        <v>164</v>
      </c>
      <c r="C170" s="112">
        <f>36600*E2</f>
        <v>36600</v>
      </c>
      <c r="D170" s="106"/>
      <c r="E170" s="106"/>
      <c r="F170" s="106"/>
      <c r="G170" s="106"/>
      <c r="H170" s="106"/>
      <c r="I170" s="106"/>
      <c r="J170" s="106"/>
      <c r="K170" s="106"/>
    </row>
    <row r="171" spans="1:11" ht="12.75">
      <c r="A171" s="106"/>
      <c r="B171" s="107">
        <v>165</v>
      </c>
      <c r="C171" s="114">
        <f>36750*E2</f>
        <v>36750</v>
      </c>
      <c r="D171" s="106"/>
      <c r="E171" s="106"/>
      <c r="F171" s="106"/>
      <c r="G171" s="106"/>
      <c r="H171" s="106"/>
      <c r="I171" s="106"/>
      <c r="J171" s="106"/>
      <c r="K171" s="106"/>
    </row>
    <row r="172" spans="1:11" ht="12.75">
      <c r="A172" s="106"/>
      <c r="B172" s="107">
        <v>166</v>
      </c>
      <c r="C172" s="112">
        <f>36900*E2</f>
        <v>36900</v>
      </c>
      <c r="D172" s="106"/>
      <c r="E172" s="106"/>
      <c r="F172" s="106"/>
      <c r="G172" s="106"/>
      <c r="H172" s="106"/>
      <c r="I172" s="106"/>
      <c r="J172" s="106"/>
      <c r="K172" s="106"/>
    </row>
    <row r="173" spans="1:11" ht="12.75">
      <c r="A173" s="106"/>
      <c r="B173" s="107">
        <v>167</v>
      </c>
      <c r="C173" s="112">
        <f>37050*E2</f>
        <v>37050</v>
      </c>
      <c r="D173" s="106"/>
      <c r="E173" s="106"/>
      <c r="F173" s="106"/>
      <c r="G173" s="106"/>
      <c r="H173" s="106"/>
      <c r="I173" s="106"/>
      <c r="J173" s="106"/>
      <c r="K173" s="106"/>
    </row>
    <row r="174" spans="1:11" ht="12.75">
      <c r="A174" s="106"/>
      <c r="B174" s="107">
        <v>168</v>
      </c>
      <c r="C174" s="112">
        <f>37200*E2</f>
        <v>37200</v>
      </c>
      <c r="D174" s="106"/>
      <c r="E174" s="106"/>
      <c r="F174" s="106"/>
      <c r="G174" s="106"/>
      <c r="H174" s="106"/>
      <c r="I174" s="106"/>
      <c r="J174" s="106"/>
      <c r="K174" s="106"/>
    </row>
    <row r="175" spans="1:11" ht="12.75">
      <c r="A175" s="106"/>
      <c r="B175" s="107">
        <v>169</v>
      </c>
      <c r="C175" s="112">
        <f>37350*E2</f>
        <v>37350</v>
      </c>
      <c r="D175" s="106"/>
      <c r="E175" s="106"/>
      <c r="F175" s="106"/>
      <c r="G175" s="106"/>
      <c r="H175" s="106"/>
      <c r="I175" s="106"/>
      <c r="J175" s="106"/>
      <c r="K175" s="106"/>
    </row>
    <row r="176" spans="1:11" ht="12.75">
      <c r="A176" s="106"/>
      <c r="B176" s="107">
        <v>170</v>
      </c>
      <c r="C176" s="114">
        <f>37500*E2</f>
        <v>37500</v>
      </c>
      <c r="D176" s="106"/>
      <c r="E176" s="106"/>
      <c r="F176" s="106"/>
      <c r="G176" s="106"/>
      <c r="H176" s="106"/>
      <c r="I176" s="106"/>
      <c r="J176" s="106"/>
      <c r="K176" s="106"/>
    </row>
    <row r="177" spans="1:11" ht="12.75">
      <c r="A177" s="106"/>
      <c r="B177" s="107">
        <v>171</v>
      </c>
      <c r="C177" s="112">
        <f>37650*E2</f>
        <v>37650</v>
      </c>
      <c r="D177" s="106"/>
      <c r="E177" s="106"/>
      <c r="F177" s="106"/>
      <c r="G177" s="106"/>
      <c r="H177" s="106"/>
      <c r="I177" s="106"/>
      <c r="J177" s="106"/>
      <c r="K177" s="106"/>
    </row>
    <row r="178" spans="1:11" ht="12.75">
      <c r="A178" s="106"/>
      <c r="B178" s="107">
        <v>172</v>
      </c>
      <c r="C178" s="112">
        <f>37800*E2</f>
        <v>37800</v>
      </c>
      <c r="D178" s="106"/>
      <c r="E178" s="106"/>
      <c r="F178" s="106"/>
      <c r="G178" s="106"/>
      <c r="H178" s="106"/>
      <c r="I178" s="106"/>
      <c r="J178" s="106"/>
      <c r="K178" s="106"/>
    </row>
    <row r="179" spans="1:11" ht="12.75">
      <c r="A179" s="106"/>
      <c r="B179" s="107">
        <v>173</v>
      </c>
      <c r="C179" s="112">
        <f>37950*E2</f>
        <v>37950</v>
      </c>
      <c r="D179" s="106"/>
      <c r="E179" s="106"/>
      <c r="F179" s="106"/>
      <c r="G179" s="106"/>
      <c r="H179" s="106"/>
      <c r="I179" s="106"/>
      <c r="J179" s="106"/>
      <c r="K179" s="106"/>
    </row>
    <row r="180" spans="1:11" ht="12.75">
      <c r="A180" s="106"/>
      <c r="B180" s="107">
        <v>174</v>
      </c>
      <c r="C180" s="112">
        <f>38100*E2</f>
        <v>38100</v>
      </c>
      <c r="D180" s="106"/>
      <c r="E180" s="106"/>
      <c r="F180" s="106"/>
      <c r="G180" s="106"/>
      <c r="H180" s="106"/>
      <c r="I180" s="106"/>
      <c r="J180" s="106"/>
      <c r="K180" s="106"/>
    </row>
    <row r="181" spans="1:11" ht="12.75">
      <c r="A181" s="106"/>
      <c r="B181" s="107">
        <v>175</v>
      </c>
      <c r="C181" s="114">
        <f>38250*E2</f>
        <v>38250</v>
      </c>
      <c r="D181" s="106"/>
      <c r="E181" s="106"/>
      <c r="F181" s="106"/>
      <c r="G181" s="106"/>
      <c r="H181" s="106"/>
      <c r="I181" s="106"/>
      <c r="J181" s="106"/>
      <c r="K181" s="106"/>
    </row>
    <row r="182" spans="1:11" ht="12.75">
      <c r="A182" s="106"/>
      <c r="B182" s="107">
        <v>176</v>
      </c>
      <c r="C182" s="112">
        <f>38400*E2</f>
        <v>38400</v>
      </c>
      <c r="D182" s="106"/>
      <c r="E182" s="106"/>
      <c r="F182" s="106"/>
      <c r="G182" s="106"/>
      <c r="H182" s="106"/>
      <c r="I182" s="106"/>
      <c r="J182" s="106"/>
      <c r="K182" s="106"/>
    </row>
    <row r="183" spans="1:11" ht="12.75">
      <c r="A183" s="106"/>
      <c r="B183" s="107">
        <v>177</v>
      </c>
      <c r="C183" s="112">
        <f>38550*E2</f>
        <v>38550</v>
      </c>
      <c r="D183" s="106"/>
      <c r="E183" s="106"/>
      <c r="F183" s="106"/>
      <c r="G183" s="106"/>
      <c r="H183" s="106"/>
      <c r="I183" s="106"/>
      <c r="J183" s="106"/>
      <c r="K183" s="106"/>
    </row>
    <row r="184" spans="1:11" ht="12.75">
      <c r="A184" s="106"/>
      <c r="B184" s="107">
        <v>178</v>
      </c>
      <c r="C184" s="112">
        <f>38700*E2</f>
        <v>38700</v>
      </c>
      <c r="D184" s="106"/>
      <c r="E184" s="106"/>
      <c r="F184" s="106"/>
      <c r="G184" s="106"/>
      <c r="H184" s="106"/>
      <c r="I184" s="106"/>
      <c r="J184" s="106"/>
      <c r="K184" s="106"/>
    </row>
    <row r="185" spans="1:11" ht="12.75">
      <c r="A185" s="106"/>
      <c r="B185" s="107">
        <v>179</v>
      </c>
      <c r="C185" s="112">
        <f>38850*E2</f>
        <v>38850</v>
      </c>
      <c r="D185" s="106"/>
      <c r="E185" s="106"/>
      <c r="F185" s="106"/>
      <c r="G185" s="106"/>
      <c r="H185" s="106"/>
      <c r="I185" s="106"/>
      <c r="J185" s="106"/>
      <c r="K185" s="106"/>
    </row>
    <row r="186" spans="1:11" ht="12.75">
      <c r="A186" s="106"/>
      <c r="B186" s="107">
        <v>180</v>
      </c>
      <c r="C186" s="114">
        <f>39000*E2</f>
        <v>39000</v>
      </c>
      <c r="D186" s="106"/>
      <c r="E186" s="106"/>
      <c r="F186" s="106"/>
      <c r="G186" s="106"/>
      <c r="H186" s="106"/>
      <c r="I186" s="106"/>
      <c r="J186" s="106"/>
      <c r="K186" s="106"/>
    </row>
    <row r="187" spans="1:11" ht="12.75">
      <c r="A187" s="106"/>
      <c r="B187" s="107">
        <v>181</v>
      </c>
      <c r="C187" s="112">
        <f>39150*E2</f>
        <v>39150</v>
      </c>
      <c r="D187" s="106"/>
      <c r="E187" s="106"/>
      <c r="F187" s="106"/>
      <c r="G187" s="106"/>
      <c r="H187" s="106"/>
      <c r="I187" s="106"/>
      <c r="J187" s="106"/>
      <c r="K187" s="106"/>
    </row>
    <row r="188" spans="1:11" ht="12.75">
      <c r="A188" s="106"/>
      <c r="B188" s="107">
        <v>182</v>
      </c>
      <c r="C188" s="112">
        <f>39300*E2</f>
        <v>39300</v>
      </c>
      <c r="D188" s="106"/>
      <c r="E188" s="106"/>
      <c r="F188" s="106"/>
      <c r="G188" s="106"/>
      <c r="H188" s="106"/>
      <c r="I188" s="106"/>
      <c r="J188" s="106"/>
      <c r="K188" s="106"/>
    </row>
    <row r="189" spans="1:11" ht="12.75">
      <c r="A189" s="106"/>
      <c r="B189" s="107">
        <v>183</v>
      </c>
      <c r="C189" s="112">
        <f>39450*E2</f>
        <v>39450</v>
      </c>
      <c r="D189" s="106"/>
      <c r="E189" s="106"/>
      <c r="F189" s="106"/>
      <c r="G189" s="106"/>
      <c r="H189" s="106"/>
      <c r="I189" s="106"/>
      <c r="J189" s="106"/>
      <c r="K189" s="106"/>
    </row>
    <row r="190" spans="1:11" ht="12.75">
      <c r="A190" s="106"/>
      <c r="B190" s="107">
        <v>184</v>
      </c>
      <c r="C190" s="112">
        <f>39600*E2</f>
        <v>39600</v>
      </c>
      <c r="D190" s="106"/>
      <c r="E190" s="106"/>
      <c r="F190" s="106"/>
      <c r="G190" s="106"/>
      <c r="H190" s="106"/>
      <c r="I190" s="106"/>
      <c r="J190" s="106"/>
      <c r="K190" s="106"/>
    </row>
    <row r="191" spans="1:11" ht="12.75">
      <c r="A191" s="106"/>
      <c r="B191" s="107">
        <v>185</v>
      </c>
      <c r="C191" s="114">
        <f>39750*E2</f>
        <v>39750</v>
      </c>
      <c r="D191" s="106"/>
      <c r="E191" s="106"/>
      <c r="F191" s="106"/>
      <c r="G191" s="106"/>
      <c r="H191" s="106"/>
      <c r="I191" s="106"/>
      <c r="J191" s="106"/>
      <c r="K191" s="106"/>
    </row>
    <row r="192" spans="1:11" ht="12.75">
      <c r="A192" s="106"/>
      <c r="B192" s="107">
        <v>186</v>
      </c>
      <c r="C192" s="112">
        <f>39900*E2</f>
        <v>39900</v>
      </c>
      <c r="D192" s="106"/>
      <c r="E192" s="106"/>
      <c r="F192" s="106"/>
      <c r="G192" s="106"/>
      <c r="H192" s="106"/>
      <c r="I192" s="106"/>
      <c r="J192" s="106"/>
      <c r="K192" s="106"/>
    </row>
    <row r="193" spans="1:11" ht="12.75">
      <c r="A193" s="106"/>
      <c r="B193" s="107">
        <v>187</v>
      </c>
      <c r="C193" s="112">
        <f>40050*E2</f>
        <v>40050</v>
      </c>
      <c r="D193" s="106"/>
      <c r="E193" s="106"/>
      <c r="F193" s="106"/>
      <c r="G193" s="106"/>
      <c r="H193" s="106"/>
      <c r="I193" s="106"/>
      <c r="J193" s="106"/>
      <c r="K193" s="106"/>
    </row>
    <row r="194" spans="1:11" ht="12.75">
      <c r="A194" s="106"/>
      <c r="B194" s="107">
        <v>188</v>
      </c>
      <c r="C194" s="112">
        <f>40200*E2</f>
        <v>40200</v>
      </c>
      <c r="D194" s="106"/>
      <c r="E194" s="106"/>
      <c r="F194" s="106"/>
      <c r="G194" s="106"/>
      <c r="H194" s="106"/>
      <c r="I194" s="106"/>
      <c r="J194" s="106"/>
      <c r="K194" s="106"/>
    </row>
    <row r="195" spans="1:11" ht="12.75">
      <c r="A195" s="106"/>
      <c r="B195" s="107">
        <v>189</v>
      </c>
      <c r="C195" s="112">
        <f>40350*E2</f>
        <v>40350</v>
      </c>
      <c r="D195" s="106"/>
      <c r="E195" s="106"/>
      <c r="F195" s="106"/>
      <c r="G195" s="106"/>
      <c r="H195" s="106"/>
      <c r="I195" s="106"/>
      <c r="J195" s="106"/>
      <c r="K195" s="106"/>
    </row>
    <row r="196" spans="1:11" ht="12.75">
      <c r="A196" s="106"/>
      <c r="B196" s="107">
        <v>190</v>
      </c>
      <c r="C196" s="114">
        <f>40500*E2</f>
        <v>40500</v>
      </c>
      <c r="D196" s="106"/>
      <c r="E196" s="106"/>
      <c r="F196" s="106"/>
      <c r="G196" s="106"/>
      <c r="H196" s="106"/>
      <c r="I196" s="106"/>
      <c r="J196" s="106"/>
      <c r="K196" s="106"/>
    </row>
    <row r="197" spans="1:11" ht="12.75">
      <c r="A197" s="106"/>
      <c r="B197" s="107">
        <v>191</v>
      </c>
      <c r="C197" s="112">
        <f>40650*E2</f>
        <v>40650</v>
      </c>
      <c r="D197" s="106"/>
      <c r="E197" s="106"/>
      <c r="F197" s="106"/>
      <c r="G197" s="106"/>
      <c r="H197" s="106"/>
      <c r="I197" s="106"/>
      <c r="J197" s="106"/>
      <c r="K197" s="106"/>
    </row>
    <row r="198" spans="1:11" ht="12.75">
      <c r="A198" s="106"/>
      <c r="B198" s="107">
        <v>192</v>
      </c>
      <c r="C198" s="112">
        <f>40800*E2</f>
        <v>40800</v>
      </c>
      <c r="D198" s="106"/>
      <c r="E198" s="106"/>
      <c r="F198" s="106"/>
      <c r="G198" s="106"/>
      <c r="H198" s="106"/>
      <c r="I198" s="106"/>
      <c r="J198" s="106"/>
      <c r="K198" s="106"/>
    </row>
    <row r="199" spans="1:11" ht="12.75">
      <c r="A199" s="106"/>
      <c r="B199" s="107">
        <v>193</v>
      </c>
      <c r="C199" s="112">
        <f>40950*E2</f>
        <v>40950</v>
      </c>
      <c r="D199" s="106"/>
      <c r="E199" s="106"/>
      <c r="F199" s="106"/>
      <c r="G199" s="106"/>
      <c r="H199" s="106"/>
      <c r="I199" s="106"/>
      <c r="J199" s="106"/>
      <c r="K199" s="106"/>
    </row>
    <row r="200" spans="1:11" ht="12.75">
      <c r="A200" s="106"/>
      <c r="B200" s="107">
        <v>194</v>
      </c>
      <c r="C200" s="112">
        <f>41100*E2</f>
        <v>41100</v>
      </c>
      <c r="D200" s="106"/>
      <c r="E200" s="106"/>
      <c r="F200" s="106"/>
      <c r="G200" s="106"/>
      <c r="H200" s="106"/>
      <c r="I200" s="106"/>
      <c r="J200" s="106"/>
      <c r="K200" s="106"/>
    </row>
    <row r="201" spans="1:11" ht="12.75">
      <c r="A201" s="106"/>
      <c r="B201" s="107">
        <v>195</v>
      </c>
      <c r="C201" s="114">
        <f>41250*E2</f>
        <v>41250</v>
      </c>
      <c r="D201" s="106"/>
      <c r="E201" s="106"/>
      <c r="F201" s="106"/>
      <c r="G201" s="106"/>
      <c r="H201" s="106"/>
      <c r="I201" s="106"/>
      <c r="J201" s="106"/>
      <c r="K201" s="106"/>
    </row>
    <row r="202" spans="1:11" ht="12.75">
      <c r="A202" s="106"/>
      <c r="B202" s="107">
        <v>196</v>
      </c>
      <c r="C202" s="112">
        <f>41400*E2</f>
        <v>41400</v>
      </c>
      <c r="D202" s="106"/>
      <c r="E202" s="106"/>
      <c r="F202" s="106"/>
      <c r="G202" s="106"/>
      <c r="H202" s="106"/>
      <c r="I202" s="106"/>
      <c r="J202" s="106"/>
      <c r="K202" s="106"/>
    </row>
    <row r="203" spans="1:11" ht="12.75">
      <c r="A203" s="106"/>
      <c r="B203" s="107">
        <v>197</v>
      </c>
      <c r="C203" s="112">
        <f>41550*E2</f>
        <v>41550</v>
      </c>
      <c r="D203" s="106"/>
      <c r="E203" s="106"/>
      <c r="F203" s="106"/>
      <c r="G203" s="106"/>
      <c r="H203" s="106"/>
      <c r="I203" s="106"/>
      <c r="J203" s="106"/>
      <c r="K203" s="106"/>
    </row>
    <row r="204" spans="1:11" ht="12.75">
      <c r="A204" s="106"/>
      <c r="B204" s="107">
        <v>198</v>
      </c>
      <c r="C204" s="112">
        <f>41700*E2</f>
        <v>41700</v>
      </c>
      <c r="D204" s="106"/>
      <c r="E204" s="106"/>
      <c r="F204" s="106"/>
      <c r="G204" s="106"/>
      <c r="H204" s="106"/>
      <c r="I204" s="106"/>
      <c r="J204" s="106"/>
      <c r="K204" s="106"/>
    </row>
    <row r="205" spans="1:11" ht="12.75">
      <c r="A205" s="106"/>
      <c r="B205" s="107">
        <v>199</v>
      </c>
      <c r="C205" s="112">
        <f>41850*E2</f>
        <v>41850</v>
      </c>
      <c r="D205" s="106"/>
      <c r="E205" s="106"/>
      <c r="F205" s="106"/>
      <c r="G205" s="106"/>
      <c r="H205" s="106"/>
      <c r="I205" s="106"/>
      <c r="J205" s="106"/>
      <c r="K205" s="106"/>
    </row>
    <row r="206" spans="1:11" ht="12.75">
      <c r="A206" s="106"/>
      <c r="B206" s="107">
        <v>200</v>
      </c>
      <c r="C206" s="114">
        <f>42000*E2</f>
        <v>42000</v>
      </c>
      <c r="D206" s="106"/>
      <c r="E206" s="106"/>
      <c r="F206" s="106"/>
      <c r="G206" s="106"/>
      <c r="H206" s="106"/>
      <c r="I206" s="106"/>
      <c r="J206" s="106"/>
      <c r="K206" s="106"/>
    </row>
    <row r="207" spans="1:11" ht="12.75">
      <c r="A207" s="106"/>
      <c r="B207" s="107">
        <v>201</v>
      </c>
      <c r="C207" s="112">
        <f>42150*E2</f>
        <v>42150</v>
      </c>
      <c r="D207" s="106"/>
      <c r="E207" s="106"/>
      <c r="F207" s="106"/>
      <c r="G207" s="106"/>
      <c r="H207" s="106"/>
      <c r="I207" s="106"/>
      <c r="J207" s="106"/>
      <c r="K207" s="106"/>
    </row>
    <row r="208" spans="1:11" ht="12.75">
      <c r="A208" s="106"/>
      <c r="B208" s="107">
        <v>202</v>
      </c>
      <c r="C208" s="112">
        <f>42300*E2</f>
        <v>42300</v>
      </c>
      <c r="D208" s="106"/>
      <c r="E208" s="106"/>
      <c r="F208" s="106"/>
      <c r="G208" s="106"/>
      <c r="H208" s="106"/>
      <c r="I208" s="106"/>
      <c r="J208" s="106"/>
      <c r="K208" s="106"/>
    </row>
    <row r="209" spans="1:11" ht="12.75">
      <c r="A209" s="106"/>
      <c r="B209" s="107">
        <v>203</v>
      </c>
      <c r="C209" s="112">
        <f>42450*E2</f>
        <v>42450</v>
      </c>
      <c r="D209" s="106"/>
      <c r="E209" s="106"/>
      <c r="F209" s="106"/>
      <c r="G209" s="106"/>
      <c r="H209" s="106"/>
      <c r="I209" s="106"/>
      <c r="J209" s="106"/>
      <c r="K209" s="106"/>
    </row>
    <row r="210" spans="1:11" ht="12.75">
      <c r="A210" s="106"/>
      <c r="B210" s="107">
        <v>204</v>
      </c>
      <c r="C210" s="112">
        <f>42600*E2</f>
        <v>42600</v>
      </c>
      <c r="D210" s="106"/>
      <c r="E210" s="106"/>
      <c r="F210" s="106"/>
      <c r="G210" s="106"/>
      <c r="H210" s="106"/>
      <c r="I210" s="106"/>
      <c r="J210" s="106"/>
      <c r="K210" s="106"/>
    </row>
    <row r="211" spans="1:11" ht="12.75">
      <c r="A211" s="106"/>
      <c r="B211" s="107">
        <v>205</v>
      </c>
      <c r="C211" s="114">
        <f>42750*E2</f>
        <v>42750</v>
      </c>
      <c r="D211" s="106"/>
      <c r="E211" s="106"/>
      <c r="F211" s="106"/>
      <c r="G211" s="106"/>
      <c r="H211" s="106"/>
      <c r="I211" s="106"/>
      <c r="J211" s="106"/>
      <c r="K211" s="106"/>
    </row>
    <row r="212" spans="1:11" ht="12.75">
      <c r="A212" s="106"/>
      <c r="B212" s="107">
        <v>206</v>
      </c>
      <c r="C212" s="112">
        <f>42900*E2</f>
        <v>42900</v>
      </c>
      <c r="D212" s="106"/>
      <c r="E212" s="106"/>
      <c r="F212" s="106"/>
      <c r="G212" s="106"/>
      <c r="H212" s="106"/>
      <c r="I212" s="106"/>
      <c r="J212" s="106"/>
      <c r="K212" s="106"/>
    </row>
    <row r="213" spans="1:11" ht="12.75">
      <c r="A213" s="106"/>
      <c r="B213" s="107">
        <v>207</v>
      </c>
      <c r="C213" s="112">
        <f>43050*E2</f>
        <v>43050</v>
      </c>
      <c r="D213" s="106"/>
      <c r="E213" s="106"/>
      <c r="F213" s="106"/>
      <c r="G213" s="106"/>
      <c r="H213" s="106"/>
      <c r="I213" s="106"/>
      <c r="J213" s="106"/>
      <c r="K213" s="106"/>
    </row>
    <row r="214" spans="1:11" ht="12.75">
      <c r="A214" s="106"/>
      <c r="B214" s="107">
        <v>208</v>
      </c>
      <c r="C214" s="112">
        <f>43200*E2</f>
        <v>43200</v>
      </c>
      <c r="D214" s="106"/>
      <c r="E214" s="106"/>
      <c r="F214" s="106"/>
      <c r="G214" s="106"/>
      <c r="H214" s="106"/>
      <c r="I214" s="106"/>
      <c r="J214" s="106"/>
      <c r="K214" s="106"/>
    </row>
    <row r="215" spans="1:11" ht="12.75">
      <c r="A215" s="106"/>
      <c r="B215" s="107">
        <v>209</v>
      </c>
      <c r="C215" s="112">
        <f>43350*E2</f>
        <v>43350</v>
      </c>
      <c r="D215" s="106"/>
      <c r="E215" s="106"/>
      <c r="F215" s="106"/>
      <c r="G215" s="106"/>
      <c r="H215" s="106"/>
      <c r="I215" s="106"/>
      <c r="J215" s="106"/>
      <c r="K215" s="106"/>
    </row>
    <row r="216" spans="1:11" ht="12.75">
      <c r="A216" s="106"/>
      <c r="B216" s="107">
        <v>210</v>
      </c>
      <c r="C216" s="114">
        <f>43500*E2</f>
        <v>43500</v>
      </c>
      <c r="D216" s="106"/>
      <c r="E216" s="106"/>
      <c r="F216" s="106"/>
      <c r="G216" s="106"/>
      <c r="H216" s="106"/>
      <c r="I216" s="106"/>
      <c r="J216" s="106"/>
      <c r="K216" s="106"/>
    </row>
    <row r="217" spans="1:11" ht="12.75">
      <c r="A217" s="106"/>
      <c r="B217" s="107">
        <v>211</v>
      </c>
      <c r="C217" s="112">
        <f>43650*E2</f>
        <v>43650</v>
      </c>
      <c r="D217" s="106"/>
      <c r="E217" s="106"/>
      <c r="F217" s="106"/>
      <c r="G217" s="106"/>
      <c r="H217" s="106"/>
      <c r="I217" s="106"/>
      <c r="J217" s="106"/>
      <c r="K217" s="106"/>
    </row>
    <row r="218" spans="1:11" ht="12.75">
      <c r="A218" s="106"/>
      <c r="B218" s="107">
        <v>212</v>
      </c>
      <c r="C218" s="112">
        <f>43800*E2</f>
        <v>43800</v>
      </c>
      <c r="D218" s="106"/>
      <c r="E218" s="106"/>
      <c r="F218" s="106"/>
      <c r="G218" s="106"/>
      <c r="H218" s="106"/>
      <c r="I218" s="106"/>
      <c r="J218" s="106"/>
      <c r="K218" s="106"/>
    </row>
    <row r="219" spans="1:11" ht="12.75">
      <c r="A219" s="106"/>
      <c r="B219" s="107">
        <v>213</v>
      </c>
      <c r="C219" s="112">
        <f>43950*E2</f>
        <v>43950</v>
      </c>
      <c r="D219" s="106"/>
      <c r="E219" s="106"/>
      <c r="F219" s="106"/>
      <c r="G219" s="106"/>
      <c r="H219" s="106"/>
      <c r="I219" s="106"/>
      <c r="J219" s="106"/>
      <c r="K219" s="106"/>
    </row>
    <row r="220" spans="1:11" ht="12.75">
      <c r="A220" s="106"/>
      <c r="B220" s="107">
        <v>214</v>
      </c>
      <c r="C220" s="112">
        <f>44100*E2</f>
        <v>44100</v>
      </c>
      <c r="D220" s="106"/>
      <c r="E220" s="106"/>
      <c r="F220" s="106"/>
      <c r="G220" s="106"/>
      <c r="H220" s="106"/>
      <c r="I220" s="106"/>
      <c r="J220" s="106"/>
      <c r="K220" s="106"/>
    </row>
    <row r="221" spans="1:11" ht="12.75">
      <c r="A221" s="106"/>
      <c r="B221" s="107">
        <v>215</v>
      </c>
      <c r="C221" s="114">
        <f>44250*E2</f>
        <v>44250</v>
      </c>
      <c r="D221" s="106"/>
      <c r="E221" s="106"/>
      <c r="F221" s="106"/>
      <c r="G221" s="106"/>
      <c r="H221" s="106"/>
      <c r="I221" s="106"/>
      <c r="J221" s="106"/>
      <c r="K221" s="106"/>
    </row>
    <row r="222" spans="1:11" ht="12.75">
      <c r="A222" s="106"/>
      <c r="B222" s="107">
        <v>216</v>
      </c>
      <c r="C222" s="112">
        <f>44400*E2</f>
        <v>44400</v>
      </c>
      <c r="D222" s="106"/>
      <c r="E222" s="106"/>
      <c r="F222" s="106"/>
      <c r="G222" s="106"/>
      <c r="H222" s="106"/>
      <c r="I222" s="106"/>
      <c r="J222" s="106"/>
      <c r="K222" s="106"/>
    </row>
    <row r="223" spans="1:11" ht="12.75">
      <c r="A223" s="106"/>
      <c r="B223" s="107">
        <v>217</v>
      </c>
      <c r="C223" s="112">
        <f>44550*E2</f>
        <v>44550</v>
      </c>
      <c r="D223" s="106"/>
      <c r="E223" s="106"/>
      <c r="F223" s="106"/>
      <c r="G223" s="106"/>
      <c r="H223" s="106"/>
      <c r="I223" s="106"/>
      <c r="J223" s="106"/>
      <c r="K223" s="106"/>
    </row>
    <row r="224" spans="1:11" ht="12.75">
      <c r="A224" s="106"/>
      <c r="B224" s="107">
        <v>218</v>
      </c>
      <c r="C224" s="112">
        <f>44700*E2</f>
        <v>44700</v>
      </c>
      <c r="D224" s="106"/>
      <c r="E224" s="106"/>
      <c r="F224" s="106"/>
      <c r="G224" s="106"/>
      <c r="H224" s="106"/>
      <c r="I224" s="106"/>
      <c r="J224" s="106"/>
      <c r="K224" s="106"/>
    </row>
    <row r="225" spans="1:11" ht="12.75">
      <c r="A225" s="106"/>
      <c r="B225" s="107">
        <v>219</v>
      </c>
      <c r="C225" s="112">
        <f>44850*E2</f>
        <v>44850</v>
      </c>
      <c r="D225" s="106"/>
      <c r="E225" s="106"/>
      <c r="F225" s="106"/>
      <c r="G225" s="106"/>
      <c r="H225" s="106"/>
      <c r="I225" s="106"/>
      <c r="J225" s="106"/>
      <c r="K225" s="106"/>
    </row>
    <row r="226" spans="1:11" ht="12.75">
      <c r="A226" s="106"/>
      <c r="B226" s="107">
        <v>220</v>
      </c>
      <c r="C226" s="114">
        <f>45000*E2</f>
        <v>45000</v>
      </c>
      <c r="D226" s="106"/>
      <c r="E226" s="106"/>
      <c r="F226" s="106"/>
      <c r="G226" s="106"/>
      <c r="H226" s="106"/>
      <c r="I226" s="106"/>
      <c r="J226" s="106"/>
      <c r="K226" s="106"/>
    </row>
    <row r="227" spans="1:11" ht="12.75">
      <c r="A227" s="106"/>
      <c r="B227" s="107">
        <v>221</v>
      </c>
      <c r="C227" s="112">
        <f>45150*E2</f>
        <v>45150</v>
      </c>
      <c r="D227" s="106"/>
      <c r="E227" s="106"/>
      <c r="F227" s="106"/>
      <c r="G227" s="106"/>
      <c r="H227" s="106"/>
      <c r="I227" s="106"/>
      <c r="J227" s="106"/>
      <c r="K227" s="106"/>
    </row>
    <row r="228" spans="1:11" ht="12.75">
      <c r="A228" s="106"/>
      <c r="B228" s="107">
        <v>222</v>
      </c>
      <c r="C228" s="112">
        <f>45300*E2</f>
        <v>45300</v>
      </c>
      <c r="D228" s="106"/>
      <c r="E228" s="106"/>
      <c r="F228" s="106"/>
      <c r="G228" s="106"/>
      <c r="H228" s="106"/>
      <c r="I228" s="106"/>
      <c r="J228" s="106"/>
      <c r="K228" s="106"/>
    </row>
    <row r="229" spans="1:11" ht="12.75">
      <c r="A229" s="106"/>
      <c r="B229" s="107">
        <v>223</v>
      </c>
      <c r="C229" s="112">
        <f>45450*E2</f>
        <v>45450</v>
      </c>
      <c r="D229" s="106"/>
      <c r="E229" s="106"/>
      <c r="F229" s="106"/>
      <c r="G229" s="106"/>
      <c r="H229" s="106"/>
      <c r="I229" s="106"/>
      <c r="J229" s="106"/>
      <c r="K229" s="106"/>
    </row>
    <row r="230" spans="1:11" ht="12.75">
      <c r="A230" s="106"/>
      <c r="B230" s="107">
        <v>224</v>
      </c>
      <c r="C230" s="112">
        <f>45600*E2</f>
        <v>45600</v>
      </c>
      <c r="D230" s="106"/>
      <c r="E230" s="106"/>
      <c r="F230" s="106"/>
      <c r="G230" s="106"/>
      <c r="H230" s="106"/>
      <c r="I230" s="106"/>
      <c r="J230" s="106"/>
      <c r="K230" s="106"/>
    </row>
    <row r="231" spans="1:11" ht="12.75">
      <c r="A231" s="106"/>
      <c r="B231" s="107">
        <v>225</v>
      </c>
      <c r="C231" s="114">
        <f>45750*E2</f>
        <v>45750</v>
      </c>
      <c r="D231" s="106"/>
      <c r="E231" s="106"/>
      <c r="F231" s="106"/>
      <c r="G231" s="106"/>
      <c r="H231" s="106"/>
      <c r="I231" s="106"/>
      <c r="J231" s="106"/>
      <c r="K231" s="106"/>
    </row>
    <row r="232" spans="1:11" ht="12.75">
      <c r="A232" s="106"/>
      <c r="B232" s="107">
        <v>226</v>
      </c>
      <c r="C232" s="112">
        <f>45900*E2</f>
        <v>45900</v>
      </c>
      <c r="D232" s="106"/>
      <c r="E232" s="106"/>
      <c r="F232" s="106"/>
      <c r="G232" s="106"/>
      <c r="H232" s="106"/>
      <c r="I232" s="106"/>
      <c r="J232" s="106"/>
      <c r="K232" s="106"/>
    </row>
    <row r="233" spans="1:11" ht="12.75">
      <c r="A233" s="106"/>
      <c r="B233" s="107">
        <v>227</v>
      </c>
      <c r="C233" s="112">
        <f>46050*E2</f>
        <v>46050</v>
      </c>
      <c r="D233" s="106"/>
      <c r="E233" s="106"/>
      <c r="F233" s="106"/>
      <c r="G233" s="106"/>
      <c r="H233" s="106"/>
      <c r="I233" s="106"/>
      <c r="J233" s="106"/>
      <c r="K233" s="106"/>
    </row>
    <row r="234" spans="1:11" ht="12.75">
      <c r="A234" s="106"/>
      <c r="B234" s="107">
        <v>228</v>
      </c>
      <c r="C234" s="112">
        <f>46200*E2</f>
        <v>46200</v>
      </c>
      <c r="D234" s="106"/>
      <c r="E234" s="106"/>
      <c r="F234" s="106"/>
      <c r="G234" s="106"/>
      <c r="H234" s="106"/>
      <c r="I234" s="106"/>
      <c r="J234" s="106"/>
      <c r="K234" s="106"/>
    </row>
    <row r="235" spans="1:11" ht="12.75">
      <c r="A235" s="106"/>
      <c r="B235" s="107">
        <v>229</v>
      </c>
      <c r="C235" s="112">
        <f>46350*E2</f>
        <v>46350</v>
      </c>
      <c r="D235" s="106"/>
      <c r="E235" s="106"/>
      <c r="F235" s="106"/>
      <c r="G235" s="106"/>
      <c r="H235" s="106"/>
      <c r="I235" s="106"/>
      <c r="J235" s="106"/>
      <c r="K235" s="106"/>
    </row>
    <row r="236" spans="1:11" ht="12.75">
      <c r="A236" s="106"/>
      <c r="B236" s="107">
        <v>230</v>
      </c>
      <c r="C236" s="114">
        <f>46500*E2</f>
        <v>46500</v>
      </c>
      <c r="D236" s="106"/>
      <c r="E236" s="106"/>
      <c r="F236" s="106"/>
      <c r="G236" s="106"/>
      <c r="H236" s="106"/>
      <c r="I236" s="106"/>
      <c r="J236" s="106"/>
      <c r="K236" s="106"/>
    </row>
    <row r="237" spans="1:11" ht="12.75">
      <c r="A237" s="106"/>
      <c r="B237" s="107">
        <v>231</v>
      </c>
      <c r="C237" s="112">
        <f>46650*E2</f>
        <v>46650</v>
      </c>
      <c r="D237" s="106"/>
      <c r="E237" s="106"/>
      <c r="F237" s="106"/>
      <c r="G237" s="106"/>
      <c r="H237" s="106"/>
      <c r="I237" s="106"/>
      <c r="J237" s="106"/>
      <c r="K237" s="106"/>
    </row>
    <row r="238" spans="1:11" ht="12.75">
      <c r="A238" s="106"/>
      <c r="B238" s="107">
        <v>232</v>
      </c>
      <c r="C238" s="112">
        <f>46800*E2</f>
        <v>46800</v>
      </c>
      <c r="D238" s="106"/>
      <c r="E238" s="106"/>
      <c r="F238" s="106"/>
      <c r="G238" s="106"/>
      <c r="H238" s="106"/>
      <c r="I238" s="106"/>
      <c r="J238" s="106"/>
      <c r="K238" s="106"/>
    </row>
    <row r="239" spans="1:11" ht="12.75">
      <c r="A239" s="106"/>
      <c r="B239" s="107">
        <v>233</v>
      </c>
      <c r="C239" s="112">
        <f>46950*E2</f>
        <v>46950</v>
      </c>
      <c r="D239" s="106"/>
      <c r="E239" s="106"/>
      <c r="F239" s="106"/>
      <c r="G239" s="106"/>
      <c r="H239" s="106"/>
      <c r="I239" s="106"/>
      <c r="J239" s="106"/>
      <c r="K239" s="106"/>
    </row>
    <row r="240" spans="1:11" ht="12.75">
      <c r="A240" s="106"/>
      <c r="B240" s="107">
        <v>234</v>
      </c>
      <c r="C240" s="112">
        <f>47100*E2</f>
        <v>47100</v>
      </c>
      <c r="D240" s="106"/>
      <c r="E240" s="106"/>
      <c r="F240" s="106"/>
      <c r="G240" s="106"/>
      <c r="H240" s="106"/>
      <c r="I240" s="106"/>
      <c r="J240" s="106"/>
      <c r="K240" s="106"/>
    </row>
    <row r="241" spans="1:11" ht="12.75">
      <c r="A241" s="106"/>
      <c r="B241" s="107">
        <v>235</v>
      </c>
      <c r="C241" s="114">
        <f>47250*E2</f>
        <v>47250</v>
      </c>
      <c r="D241" s="106"/>
      <c r="E241" s="106"/>
      <c r="F241" s="106"/>
      <c r="G241" s="106"/>
      <c r="H241" s="106"/>
      <c r="I241" s="106"/>
      <c r="J241" s="106"/>
      <c r="K241" s="106"/>
    </row>
    <row r="242" spans="1:11" ht="12.75">
      <c r="A242" s="106"/>
      <c r="B242" s="107">
        <v>236</v>
      </c>
      <c r="C242" s="112">
        <f>47400*E2</f>
        <v>47400</v>
      </c>
      <c r="D242" s="106"/>
      <c r="E242" s="106"/>
      <c r="F242" s="106"/>
      <c r="G242" s="106"/>
      <c r="H242" s="106"/>
      <c r="I242" s="106"/>
      <c r="J242" s="106"/>
      <c r="K242" s="106"/>
    </row>
    <row r="243" spans="1:11" ht="12.75">
      <c r="A243" s="106"/>
      <c r="B243" s="107">
        <v>237</v>
      </c>
      <c r="C243" s="112">
        <f>47550*E2</f>
        <v>47550</v>
      </c>
      <c r="D243" s="106"/>
      <c r="E243" s="106"/>
      <c r="F243" s="106"/>
      <c r="G243" s="106"/>
      <c r="H243" s="106"/>
      <c r="I243" s="106"/>
      <c r="J243" s="106"/>
      <c r="K243" s="106"/>
    </row>
    <row r="244" spans="1:11" ht="12.75">
      <c r="A244" s="106"/>
      <c r="B244" s="107">
        <v>238</v>
      </c>
      <c r="C244" s="112">
        <f>47700*E2</f>
        <v>47700</v>
      </c>
      <c r="D244" s="106"/>
      <c r="E244" s="106"/>
      <c r="F244" s="106"/>
      <c r="G244" s="106"/>
      <c r="H244" s="106"/>
      <c r="I244" s="106"/>
      <c r="J244" s="106"/>
      <c r="K244" s="106"/>
    </row>
    <row r="245" spans="1:11" ht="12.75">
      <c r="A245" s="106"/>
      <c r="B245" s="107">
        <v>239</v>
      </c>
      <c r="C245" s="112">
        <f>47850*E2</f>
        <v>47850</v>
      </c>
      <c r="D245" s="106"/>
      <c r="E245" s="106"/>
      <c r="F245" s="106"/>
      <c r="G245" s="106"/>
      <c r="H245" s="106"/>
      <c r="I245" s="106"/>
      <c r="J245" s="106"/>
      <c r="K245" s="106"/>
    </row>
    <row r="246" spans="1:11" ht="12.75">
      <c r="A246" s="106"/>
      <c r="B246" s="107">
        <v>240</v>
      </c>
      <c r="C246" s="114">
        <f>48000*E2</f>
        <v>48000</v>
      </c>
      <c r="D246" s="106"/>
      <c r="E246" s="106"/>
      <c r="F246" s="106"/>
      <c r="G246" s="106"/>
      <c r="H246" s="106"/>
      <c r="I246" s="106"/>
      <c r="J246" s="106"/>
      <c r="K246" s="106"/>
    </row>
    <row r="247" spans="1:11" ht="12.75">
      <c r="A247" s="106"/>
      <c r="B247" s="107">
        <v>241</v>
      </c>
      <c r="C247" s="112">
        <f>48150*E2</f>
        <v>48150</v>
      </c>
      <c r="D247" s="106"/>
      <c r="E247" s="106"/>
      <c r="F247" s="106"/>
      <c r="G247" s="106"/>
      <c r="H247" s="106"/>
      <c r="I247" s="106"/>
      <c r="J247" s="106"/>
      <c r="K247" s="106"/>
    </row>
    <row r="248" spans="1:11" ht="12.75">
      <c r="A248" s="106"/>
      <c r="B248" s="107">
        <v>242</v>
      </c>
      <c r="C248" s="112">
        <f>48300*E2</f>
        <v>48300</v>
      </c>
      <c r="D248" s="106"/>
      <c r="E248" s="106"/>
      <c r="F248" s="106"/>
      <c r="G248" s="106"/>
      <c r="H248" s="106"/>
      <c r="I248" s="106"/>
      <c r="J248" s="106"/>
      <c r="K248" s="106"/>
    </row>
    <row r="249" spans="1:11" ht="12.75">
      <c r="A249" s="106"/>
      <c r="B249" s="107">
        <v>243</v>
      </c>
      <c r="C249" s="112">
        <f>48450*E2</f>
        <v>48450</v>
      </c>
      <c r="D249" s="106"/>
      <c r="E249" s="106"/>
      <c r="F249" s="106"/>
      <c r="G249" s="106"/>
      <c r="H249" s="106"/>
      <c r="I249" s="106"/>
      <c r="J249" s="106"/>
      <c r="K249" s="106"/>
    </row>
    <row r="250" spans="1:11" ht="12.75">
      <c r="A250" s="106"/>
      <c r="B250" s="107">
        <v>244</v>
      </c>
      <c r="C250" s="112">
        <f>48600*E2</f>
        <v>48600</v>
      </c>
      <c r="D250" s="106"/>
      <c r="E250" s="106"/>
      <c r="F250" s="106"/>
      <c r="G250" s="106"/>
      <c r="H250" s="106"/>
      <c r="I250" s="106"/>
      <c r="J250" s="106"/>
      <c r="K250" s="106"/>
    </row>
    <row r="251" spans="1:11" ht="12.75">
      <c r="A251" s="106"/>
      <c r="B251" s="107">
        <v>245</v>
      </c>
      <c r="C251" s="114">
        <f>48750*E2</f>
        <v>48750</v>
      </c>
      <c r="D251" s="106"/>
      <c r="E251" s="106"/>
      <c r="F251" s="106"/>
      <c r="G251" s="106"/>
      <c r="H251" s="106"/>
      <c r="I251" s="106"/>
      <c r="J251" s="106"/>
      <c r="K251" s="106"/>
    </row>
    <row r="252" spans="1:11" ht="12.75">
      <c r="A252" s="106"/>
      <c r="B252" s="107">
        <v>246</v>
      </c>
      <c r="C252" s="112">
        <f>48900*E2</f>
        <v>48900</v>
      </c>
      <c r="D252" s="106"/>
      <c r="E252" s="106"/>
      <c r="F252" s="106"/>
      <c r="G252" s="106"/>
      <c r="H252" s="106"/>
      <c r="I252" s="106"/>
      <c r="J252" s="106"/>
      <c r="K252" s="106"/>
    </row>
    <row r="253" spans="1:11" ht="12.75">
      <c r="A253" s="106"/>
      <c r="B253" s="107">
        <v>247</v>
      </c>
      <c r="C253" s="112">
        <f>49050*E2</f>
        <v>49050</v>
      </c>
      <c r="D253" s="106"/>
      <c r="E253" s="106"/>
      <c r="F253" s="106"/>
      <c r="G253" s="106"/>
      <c r="H253" s="106"/>
      <c r="I253" s="106"/>
      <c r="J253" s="106"/>
      <c r="K253" s="106"/>
    </row>
    <row r="254" spans="1:11" ht="12.75">
      <c r="A254" s="106"/>
      <c r="B254" s="107">
        <v>248</v>
      </c>
      <c r="C254" s="112">
        <f>49200*E2</f>
        <v>49200</v>
      </c>
      <c r="D254" s="106"/>
      <c r="E254" s="106"/>
      <c r="F254" s="106"/>
      <c r="G254" s="106"/>
      <c r="H254" s="106"/>
      <c r="I254" s="106"/>
      <c r="J254" s="106"/>
      <c r="K254" s="106"/>
    </row>
    <row r="255" spans="1:11" ht="12.75">
      <c r="A255" s="106"/>
      <c r="B255" s="107">
        <v>249</v>
      </c>
      <c r="C255" s="112">
        <f>49350*E2</f>
        <v>49350</v>
      </c>
      <c r="D255" s="106"/>
      <c r="E255" s="106"/>
      <c r="F255" s="106"/>
      <c r="G255" s="106"/>
      <c r="H255" s="106"/>
      <c r="I255" s="106"/>
      <c r="J255" s="106"/>
      <c r="K255" s="106"/>
    </row>
    <row r="256" spans="1:11" ht="12.75">
      <c r="A256" s="106"/>
      <c r="B256" s="107">
        <v>250</v>
      </c>
      <c r="C256" s="114">
        <f>49500*E2</f>
        <v>49500</v>
      </c>
      <c r="D256" s="106"/>
      <c r="E256" s="106"/>
      <c r="F256" s="106"/>
      <c r="G256" s="106"/>
      <c r="H256" s="106"/>
      <c r="I256" s="106"/>
      <c r="J256" s="106"/>
      <c r="K256" s="106"/>
    </row>
    <row r="257" spans="1:11" ht="12.75">
      <c r="A257" s="106"/>
      <c r="B257" s="107">
        <v>251</v>
      </c>
      <c r="C257" s="112">
        <f>49650*E2</f>
        <v>49650</v>
      </c>
      <c r="D257" s="106"/>
      <c r="E257" s="106"/>
      <c r="F257" s="106"/>
      <c r="G257" s="106"/>
      <c r="H257" s="106"/>
      <c r="I257" s="106"/>
      <c r="J257" s="106"/>
      <c r="K257" s="106"/>
    </row>
    <row r="258" spans="1:11" ht="12.75">
      <c r="A258" s="106"/>
      <c r="B258" s="107">
        <v>252</v>
      </c>
      <c r="C258" s="112">
        <f>49800*E2</f>
        <v>49800</v>
      </c>
      <c r="D258" s="106"/>
      <c r="E258" s="106"/>
      <c r="F258" s="106"/>
      <c r="G258" s="106"/>
      <c r="H258" s="106"/>
      <c r="I258" s="106"/>
      <c r="J258" s="106"/>
      <c r="K258" s="106"/>
    </row>
    <row r="259" spans="1:11" ht="12.75">
      <c r="A259" s="106"/>
      <c r="B259" s="107">
        <v>253</v>
      </c>
      <c r="C259" s="112">
        <f>49950*E2</f>
        <v>49950</v>
      </c>
      <c r="D259" s="106"/>
      <c r="E259" s="106"/>
      <c r="F259" s="106"/>
      <c r="G259" s="106"/>
      <c r="H259" s="106"/>
      <c r="I259" s="106"/>
      <c r="J259" s="106"/>
      <c r="K259" s="106"/>
    </row>
    <row r="260" spans="1:11" ht="12.75">
      <c r="A260" s="106"/>
      <c r="B260" s="107">
        <v>254</v>
      </c>
      <c r="C260" s="112">
        <f>50100*E2</f>
        <v>50100</v>
      </c>
      <c r="D260" s="106"/>
      <c r="E260" s="106"/>
      <c r="F260" s="106"/>
      <c r="G260" s="106"/>
      <c r="H260" s="106"/>
      <c r="I260" s="106"/>
      <c r="J260" s="106"/>
      <c r="K260" s="106"/>
    </row>
    <row r="261" spans="1:11" ht="12.75">
      <c r="A261" s="106"/>
      <c r="B261" s="107">
        <v>255</v>
      </c>
      <c r="C261" s="114">
        <f>50250*E2</f>
        <v>50250</v>
      </c>
      <c r="D261" s="106"/>
      <c r="E261" s="106"/>
      <c r="F261" s="106"/>
      <c r="G261" s="106"/>
      <c r="H261" s="106"/>
      <c r="I261" s="106"/>
      <c r="J261" s="106"/>
      <c r="K261" s="106"/>
    </row>
    <row r="262" spans="1:11" ht="12.75">
      <c r="A262" s="106"/>
      <c r="B262" s="107">
        <v>256</v>
      </c>
      <c r="C262" s="112">
        <f>50400*E2</f>
        <v>50400</v>
      </c>
      <c r="D262" s="106"/>
      <c r="E262" s="106"/>
      <c r="F262" s="106"/>
      <c r="G262" s="106"/>
      <c r="H262" s="106"/>
      <c r="I262" s="106"/>
      <c r="J262" s="106"/>
      <c r="K262" s="106"/>
    </row>
    <row r="263" spans="1:11" ht="12.75">
      <c r="A263" s="106"/>
      <c r="B263" s="107">
        <v>257</v>
      </c>
      <c r="C263" s="112">
        <f>50550*E2</f>
        <v>50550</v>
      </c>
      <c r="D263" s="106"/>
      <c r="E263" s="106"/>
      <c r="F263" s="106"/>
      <c r="G263" s="106"/>
      <c r="H263" s="106"/>
      <c r="I263" s="106"/>
      <c r="J263" s="106"/>
      <c r="K263" s="106"/>
    </row>
    <row r="264" spans="1:11" ht="12.75">
      <c r="A264" s="106"/>
      <c r="B264" s="107">
        <v>258</v>
      </c>
      <c r="C264" s="112">
        <f>50700*E2</f>
        <v>50700</v>
      </c>
      <c r="D264" s="106"/>
      <c r="E264" s="106"/>
      <c r="F264" s="106"/>
      <c r="G264" s="106"/>
      <c r="H264" s="106"/>
      <c r="I264" s="106"/>
      <c r="J264" s="106"/>
      <c r="K264" s="106"/>
    </row>
    <row r="265" spans="1:11" ht="12.75">
      <c r="A265" s="106"/>
      <c r="B265" s="107">
        <v>259</v>
      </c>
      <c r="C265" s="112">
        <f>50850*E2</f>
        <v>50850</v>
      </c>
      <c r="D265" s="106"/>
      <c r="E265" s="106"/>
      <c r="F265" s="106"/>
      <c r="G265" s="106"/>
      <c r="H265" s="106"/>
      <c r="I265" s="106"/>
      <c r="J265" s="106"/>
      <c r="K265" s="106"/>
    </row>
    <row r="266" spans="1:11" ht="12.75">
      <c r="A266" s="106"/>
      <c r="B266" s="107">
        <v>260</v>
      </c>
      <c r="C266" s="114">
        <f>51000*E2</f>
        <v>51000</v>
      </c>
      <c r="D266" s="106"/>
      <c r="E266" s="106"/>
      <c r="F266" s="106"/>
      <c r="G266" s="106"/>
      <c r="H266" s="106"/>
      <c r="I266" s="106"/>
      <c r="J266" s="106"/>
      <c r="K266" s="106"/>
    </row>
    <row r="267" spans="1:11" ht="12.75">
      <c r="A267" s="106"/>
      <c r="B267" s="107">
        <v>261</v>
      </c>
      <c r="C267" s="112">
        <f>51150*E2</f>
        <v>51150</v>
      </c>
      <c r="D267" s="106"/>
      <c r="E267" s="106"/>
      <c r="F267" s="106"/>
      <c r="G267" s="106"/>
      <c r="H267" s="106"/>
      <c r="I267" s="106"/>
      <c r="J267" s="106"/>
      <c r="K267" s="106"/>
    </row>
    <row r="268" spans="1:11" ht="12.75">
      <c r="A268" s="106"/>
      <c r="B268" s="107">
        <v>262</v>
      </c>
      <c r="C268" s="112">
        <f>51300*E2</f>
        <v>51300</v>
      </c>
      <c r="D268" s="106"/>
      <c r="E268" s="106"/>
      <c r="F268" s="106"/>
      <c r="G268" s="106"/>
      <c r="H268" s="106"/>
      <c r="I268" s="106"/>
      <c r="J268" s="106"/>
      <c r="K268" s="106"/>
    </row>
    <row r="269" spans="1:11" ht="12.75">
      <c r="A269" s="106"/>
      <c r="B269" s="107">
        <v>263</v>
      </c>
      <c r="C269" s="112">
        <f>51450*E2</f>
        <v>51450</v>
      </c>
      <c r="D269" s="106"/>
      <c r="E269" s="106"/>
      <c r="F269" s="106"/>
      <c r="G269" s="106"/>
      <c r="H269" s="106"/>
      <c r="I269" s="106"/>
      <c r="J269" s="106"/>
      <c r="K269" s="106"/>
    </row>
    <row r="270" spans="1:11" ht="12.75">
      <c r="A270" s="106"/>
      <c r="B270" s="107">
        <v>264</v>
      </c>
      <c r="C270" s="112">
        <f>51600*E2</f>
        <v>51600</v>
      </c>
      <c r="D270" s="106"/>
      <c r="E270" s="106"/>
      <c r="F270" s="106"/>
      <c r="G270" s="106"/>
      <c r="H270" s="106"/>
      <c r="I270" s="106"/>
      <c r="J270" s="106"/>
      <c r="K270" s="106"/>
    </row>
    <row r="271" spans="1:11" ht="12.75">
      <c r="A271" s="106"/>
      <c r="B271" s="107">
        <v>265</v>
      </c>
      <c r="C271" s="114">
        <f>51750*E2</f>
        <v>51750</v>
      </c>
      <c r="D271" s="106"/>
      <c r="E271" s="106"/>
      <c r="F271" s="106"/>
      <c r="G271" s="106"/>
      <c r="H271" s="106"/>
      <c r="I271" s="106"/>
      <c r="J271" s="106"/>
      <c r="K271" s="106"/>
    </row>
    <row r="272" spans="1:11" ht="12.75">
      <c r="A272" s="106"/>
      <c r="B272" s="107">
        <v>266</v>
      </c>
      <c r="C272" s="112">
        <f>51900*E2</f>
        <v>51900</v>
      </c>
      <c r="D272" s="106"/>
      <c r="E272" s="106"/>
      <c r="F272" s="106"/>
      <c r="G272" s="106"/>
      <c r="H272" s="106"/>
      <c r="I272" s="106"/>
      <c r="J272" s="106"/>
      <c r="K272" s="106"/>
    </row>
    <row r="273" spans="1:11" ht="12.75">
      <c r="A273" s="106"/>
      <c r="B273" s="107">
        <v>267</v>
      </c>
      <c r="C273" s="112">
        <f>52050*E2</f>
        <v>52050</v>
      </c>
      <c r="D273" s="106"/>
      <c r="E273" s="106"/>
      <c r="F273" s="106"/>
      <c r="G273" s="106"/>
      <c r="H273" s="106"/>
      <c r="I273" s="106"/>
      <c r="J273" s="106"/>
      <c r="K273" s="106"/>
    </row>
    <row r="274" spans="1:11" ht="12.75">
      <c r="A274" s="106"/>
      <c r="B274" s="107">
        <v>268</v>
      </c>
      <c r="C274" s="112">
        <f>52200*E2</f>
        <v>52200</v>
      </c>
      <c r="D274" s="106"/>
      <c r="E274" s="106"/>
      <c r="F274" s="106"/>
      <c r="G274" s="106"/>
      <c r="H274" s="106"/>
      <c r="I274" s="106"/>
      <c r="J274" s="106"/>
      <c r="K274" s="106"/>
    </row>
    <row r="275" spans="1:11" ht="12.75">
      <c r="A275" s="106"/>
      <c r="B275" s="107">
        <v>269</v>
      </c>
      <c r="C275" s="112">
        <f>52350*E2</f>
        <v>52350</v>
      </c>
      <c r="D275" s="106"/>
      <c r="E275" s="106"/>
      <c r="F275" s="106"/>
      <c r="G275" s="106"/>
      <c r="H275" s="106"/>
      <c r="I275" s="106"/>
      <c r="J275" s="106"/>
      <c r="K275" s="106"/>
    </row>
    <row r="276" spans="1:11" ht="12.75">
      <c r="A276" s="106"/>
      <c r="B276" s="107">
        <v>270</v>
      </c>
      <c r="C276" s="114">
        <f>52500*E2</f>
        <v>52500</v>
      </c>
      <c r="D276" s="106"/>
      <c r="E276" s="106"/>
      <c r="F276" s="106"/>
      <c r="G276" s="106"/>
      <c r="H276" s="106"/>
      <c r="I276" s="106"/>
      <c r="J276" s="106"/>
      <c r="K276" s="106"/>
    </row>
    <row r="277" spans="1:11" ht="12.75">
      <c r="A277" s="106"/>
      <c r="B277" s="107">
        <v>271</v>
      </c>
      <c r="C277" s="112">
        <f>52650*E2</f>
        <v>52650</v>
      </c>
      <c r="D277" s="106"/>
      <c r="E277" s="106"/>
      <c r="F277" s="106"/>
      <c r="G277" s="106"/>
      <c r="H277" s="106"/>
      <c r="I277" s="106"/>
      <c r="J277" s="106"/>
      <c r="K277" s="106"/>
    </row>
    <row r="278" spans="1:11" ht="12.75">
      <c r="A278" s="106"/>
      <c r="B278" s="107">
        <v>272</v>
      </c>
      <c r="C278" s="112">
        <f>52800*E2</f>
        <v>52800</v>
      </c>
      <c r="D278" s="106"/>
      <c r="E278" s="106"/>
      <c r="F278" s="106"/>
      <c r="G278" s="106"/>
      <c r="H278" s="106"/>
      <c r="I278" s="106"/>
      <c r="J278" s="106"/>
      <c r="K278" s="106"/>
    </row>
    <row r="279" spans="1:11" ht="12.75">
      <c r="A279" s="106"/>
      <c r="B279" s="107">
        <v>273</v>
      </c>
      <c r="C279" s="112">
        <f>52950*E2</f>
        <v>52950</v>
      </c>
      <c r="D279" s="106"/>
      <c r="E279" s="106"/>
      <c r="F279" s="106"/>
      <c r="G279" s="106"/>
      <c r="H279" s="106"/>
      <c r="I279" s="106"/>
      <c r="J279" s="106"/>
      <c r="K279" s="106"/>
    </row>
    <row r="280" spans="1:11" ht="12.75">
      <c r="A280" s="106"/>
      <c r="B280" s="107">
        <v>274</v>
      </c>
      <c r="C280" s="112">
        <f>53100*E2</f>
        <v>53100</v>
      </c>
      <c r="D280" s="106"/>
      <c r="E280" s="106"/>
      <c r="F280" s="106"/>
      <c r="G280" s="106"/>
      <c r="H280" s="106"/>
      <c r="I280" s="106"/>
      <c r="J280" s="106"/>
      <c r="K280" s="106"/>
    </row>
    <row r="281" spans="1:11" ht="12.75">
      <c r="A281" s="106"/>
      <c r="B281" s="107">
        <v>275</v>
      </c>
      <c r="C281" s="114">
        <f>53250*E2</f>
        <v>53250</v>
      </c>
      <c r="D281" s="106"/>
      <c r="E281" s="106"/>
      <c r="F281" s="106"/>
      <c r="G281" s="106"/>
      <c r="H281" s="106"/>
      <c r="I281" s="106"/>
      <c r="J281" s="106"/>
      <c r="K281" s="106"/>
    </row>
    <row r="282" spans="1:11" ht="12.75">
      <c r="A282" s="106"/>
      <c r="B282" s="107">
        <v>276</v>
      </c>
      <c r="C282" s="112">
        <f>53400*E2</f>
        <v>53400</v>
      </c>
      <c r="D282" s="106"/>
      <c r="E282" s="106"/>
      <c r="F282" s="106"/>
      <c r="G282" s="106"/>
      <c r="H282" s="106"/>
      <c r="I282" s="106"/>
      <c r="J282" s="106"/>
      <c r="K282" s="106"/>
    </row>
    <row r="283" spans="1:11" ht="12.75">
      <c r="A283" s="106"/>
      <c r="B283" s="107">
        <v>277</v>
      </c>
      <c r="C283" s="112">
        <f>53550*E2</f>
        <v>53550</v>
      </c>
      <c r="D283" s="106"/>
      <c r="E283" s="106"/>
      <c r="F283" s="106"/>
      <c r="G283" s="106"/>
      <c r="H283" s="106"/>
      <c r="I283" s="106"/>
      <c r="J283" s="106"/>
      <c r="K283" s="106"/>
    </row>
    <row r="284" spans="1:11" ht="12.75">
      <c r="A284" s="106"/>
      <c r="B284" s="107">
        <v>278</v>
      </c>
      <c r="C284" s="112">
        <f>53700*E2</f>
        <v>53700</v>
      </c>
      <c r="D284" s="106"/>
      <c r="E284" s="106"/>
      <c r="F284" s="106"/>
      <c r="G284" s="106"/>
      <c r="H284" s="106"/>
      <c r="I284" s="106"/>
      <c r="J284" s="106"/>
      <c r="K284" s="106"/>
    </row>
    <row r="285" spans="1:11" ht="12.75">
      <c r="A285" s="106"/>
      <c r="B285" s="107">
        <v>279</v>
      </c>
      <c r="C285" s="112">
        <f>53850*E2</f>
        <v>53850</v>
      </c>
      <c r="D285" s="106"/>
      <c r="E285" s="106"/>
      <c r="F285" s="106"/>
      <c r="G285" s="106"/>
      <c r="H285" s="106"/>
      <c r="I285" s="106"/>
      <c r="J285" s="106"/>
      <c r="K285" s="106"/>
    </row>
    <row r="286" spans="1:11" ht="12.75">
      <c r="A286" s="106"/>
      <c r="B286" s="107">
        <v>280</v>
      </c>
      <c r="C286" s="114">
        <f>54000*E2</f>
        <v>54000</v>
      </c>
      <c r="D286" s="106"/>
      <c r="E286" s="106"/>
      <c r="F286" s="106"/>
      <c r="G286" s="106"/>
      <c r="H286" s="106"/>
      <c r="I286" s="106"/>
      <c r="J286" s="106"/>
      <c r="K286" s="106"/>
    </row>
    <row r="287" spans="1:11" ht="12.75">
      <c r="A287" s="106"/>
      <c r="B287" s="107">
        <v>281</v>
      </c>
      <c r="C287" s="112">
        <f>54150*E2</f>
        <v>54150</v>
      </c>
      <c r="D287" s="106"/>
      <c r="E287" s="106"/>
      <c r="F287" s="106"/>
      <c r="G287" s="106"/>
      <c r="H287" s="106"/>
      <c r="I287" s="106"/>
      <c r="J287" s="106"/>
      <c r="K287" s="106"/>
    </row>
    <row r="288" spans="1:11" ht="12.75">
      <c r="A288" s="106"/>
      <c r="B288" s="121">
        <v>282</v>
      </c>
      <c r="C288" s="112">
        <f>54300*E2</f>
        <v>54300</v>
      </c>
      <c r="D288" s="106"/>
      <c r="E288" s="106"/>
      <c r="F288" s="106"/>
      <c r="G288" s="106"/>
      <c r="H288" s="106"/>
      <c r="I288" s="106"/>
      <c r="J288" s="106"/>
      <c r="K288" s="106"/>
    </row>
    <row r="289" spans="1:11" ht="12.75">
      <c r="A289" s="106"/>
      <c r="B289" s="121">
        <v>283</v>
      </c>
      <c r="C289" s="112">
        <f>54450*E2</f>
        <v>54450</v>
      </c>
      <c r="D289" s="106"/>
      <c r="E289" s="106"/>
      <c r="F289" s="106"/>
      <c r="G289" s="106"/>
      <c r="H289" s="106"/>
      <c r="I289" s="106"/>
      <c r="J289" s="106"/>
      <c r="K289" s="106"/>
    </row>
    <row r="290" spans="1:11" ht="12.75">
      <c r="A290" s="106"/>
      <c r="B290" s="121">
        <v>284</v>
      </c>
      <c r="C290" s="112">
        <f>54450*E2</f>
        <v>54450</v>
      </c>
      <c r="D290" s="106"/>
      <c r="E290" s="106"/>
      <c r="F290" s="106"/>
      <c r="G290" s="106"/>
      <c r="H290" s="106"/>
      <c r="I290" s="106"/>
      <c r="J290" s="106"/>
      <c r="K290" s="106"/>
    </row>
    <row r="291" spans="1:11" ht="12.75">
      <c r="A291" s="106"/>
      <c r="B291" s="121">
        <v>285</v>
      </c>
      <c r="C291" s="114">
        <f>54750*E2</f>
        <v>54750</v>
      </c>
      <c r="D291" s="106"/>
      <c r="E291" s="106"/>
      <c r="F291" s="106"/>
      <c r="G291" s="106"/>
      <c r="H291" s="106"/>
      <c r="I291" s="106"/>
      <c r="J291" s="106"/>
      <c r="K291" s="106"/>
    </row>
    <row r="292" spans="1:11" ht="12.75">
      <c r="A292" s="106"/>
      <c r="B292" s="121">
        <v>286</v>
      </c>
      <c r="C292" s="112">
        <f>54900*E2</f>
        <v>54900</v>
      </c>
      <c r="D292" s="106"/>
      <c r="E292" s="106"/>
      <c r="F292" s="106"/>
      <c r="G292" s="106"/>
      <c r="H292" s="106"/>
      <c r="I292" s="106"/>
      <c r="J292" s="106"/>
      <c r="K292" s="106"/>
    </row>
    <row r="293" spans="1:11" ht="12.75">
      <c r="A293" s="106"/>
      <c r="B293" s="121">
        <v>287</v>
      </c>
      <c r="C293" s="112">
        <f>55050*E2</f>
        <v>55050</v>
      </c>
      <c r="D293" s="106"/>
      <c r="E293" s="106"/>
      <c r="F293" s="106"/>
      <c r="G293" s="106"/>
      <c r="H293" s="106"/>
      <c r="I293" s="106"/>
      <c r="J293" s="106"/>
      <c r="K293" s="106"/>
    </row>
    <row r="294" spans="1:11" ht="12.75">
      <c r="A294" s="106"/>
      <c r="B294" s="121">
        <v>288</v>
      </c>
      <c r="C294" s="112">
        <f>55200*E2</f>
        <v>55200</v>
      </c>
      <c r="D294" s="106"/>
      <c r="E294" s="106"/>
      <c r="F294" s="106"/>
      <c r="G294" s="106"/>
      <c r="H294" s="106"/>
      <c r="I294" s="106"/>
      <c r="J294" s="106"/>
      <c r="K294" s="106"/>
    </row>
    <row r="295" spans="1:11" ht="12.75">
      <c r="A295" s="106"/>
      <c r="B295" s="121">
        <v>289</v>
      </c>
      <c r="C295" s="112">
        <f>55350*E2</f>
        <v>55350</v>
      </c>
      <c r="D295" s="106"/>
      <c r="E295" s="106"/>
      <c r="F295" s="106"/>
      <c r="G295" s="106"/>
      <c r="H295" s="106"/>
      <c r="I295" s="106"/>
      <c r="J295" s="106"/>
      <c r="K295" s="106"/>
    </row>
    <row r="296" spans="1:11" ht="12.75">
      <c r="A296" s="106"/>
      <c r="B296" s="121">
        <v>290</v>
      </c>
      <c r="C296" s="114">
        <f>55500*E2</f>
        <v>55500</v>
      </c>
      <c r="D296" s="106"/>
      <c r="E296" s="106"/>
      <c r="F296" s="106"/>
      <c r="G296" s="106"/>
      <c r="H296" s="106"/>
      <c r="I296" s="106"/>
      <c r="J296" s="106"/>
      <c r="K296" s="106"/>
    </row>
    <row r="297" spans="1:11" ht="12.75">
      <c r="A297" s="106"/>
      <c r="B297" s="121">
        <v>291</v>
      </c>
      <c r="C297" s="112">
        <f>55650*E2</f>
        <v>55650</v>
      </c>
      <c r="D297" s="106"/>
      <c r="E297" s="106"/>
      <c r="F297" s="106"/>
      <c r="G297" s="106"/>
      <c r="H297" s="106"/>
      <c r="I297" s="106"/>
      <c r="J297" s="106"/>
      <c r="K297" s="106"/>
    </row>
    <row r="298" spans="1:11" ht="12.75">
      <c r="A298" s="106"/>
      <c r="B298" s="121">
        <v>292</v>
      </c>
      <c r="C298" s="112">
        <f>55800*E2</f>
        <v>55800</v>
      </c>
      <c r="D298" s="106"/>
      <c r="E298" s="106"/>
      <c r="F298" s="106"/>
      <c r="G298" s="106"/>
      <c r="H298" s="106"/>
      <c r="I298" s="106"/>
      <c r="J298" s="106"/>
      <c r="K298" s="106"/>
    </row>
    <row r="299" spans="1:11" ht="12.75">
      <c r="A299" s="106"/>
      <c r="B299" s="121">
        <v>293</v>
      </c>
      <c r="C299" s="112">
        <f>55950*E2</f>
        <v>55950</v>
      </c>
      <c r="D299" s="106"/>
      <c r="E299" s="106"/>
      <c r="F299" s="106"/>
      <c r="G299" s="106"/>
      <c r="H299" s="106"/>
      <c r="I299" s="106"/>
      <c r="J299" s="106"/>
      <c r="K299" s="106"/>
    </row>
    <row r="300" spans="1:11" ht="12.75">
      <c r="A300" s="106"/>
      <c r="B300" s="121">
        <v>294</v>
      </c>
      <c r="C300" s="112">
        <f>56100*E2</f>
        <v>56100</v>
      </c>
      <c r="D300" s="106"/>
      <c r="E300" s="106"/>
      <c r="F300" s="106"/>
      <c r="G300" s="106"/>
      <c r="H300" s="106"/>
      <c r="I300" s="106"/>
      <c r="J300" s="106"/>
      <c r="K300" s="106"/>
    </row>
    <row r="301" spans="1:11" ht="12.75">
      <c r="A301" s="106"/>
      <c r="B301" s="121">
        <v>295</v>
      </c>
      <c r="C301" s="114">
        <f>56250*E2</f>
        <v>56250</v>
      </c>
      <c r="D301" s="106"/>
      <c r="E301" s="106"/>
      <c r="F301" s="106"/>
      <c r="G301" s="106"/>
      <c r="H301" s="106"/>
      <c r="I301" s="106"/>
      <c r="J301" s="106"/>
      <c r="K301" s="106"/>
    </row>
    <row r="302" spans="1:11" ht="12.75">
      <c r="A302" s="106"/>
      <c r="B302" s="121">
        <v>296</v>
      </c>
      <c r="C302" s="112">
        <f>56400*E2</f>
        <v>56400</v>
      </c>
      <c r="D302" s="106"/>
      <c r="E302" s="106"/>
      <c r="F302" s="106"/>
      <c r="G302" s="106"/>
      <c r="H302" s="106"/>
      <c r="I302" s="106"/>
      <c r="J302" s="106"/>
      <c r="K302" s="106"/>
    </row>
    <row r="303" spans="1:11" ht="12.75">
      <c r="A303" s="106"/>
      <c r="B303" s="121">
        <v>297</v>
      </c>
      <c r="C303" s="112">
        <f>56550*E2</f>
        <v>56550</v>
      </c>
      <c r="D303" s="106"/>
      <c r="E303" s="106"/>
      <c r="F303" s="106"/>
      <c r="G303" s="106"/>
      <c r="H303" s="106"/>
      <c r="I303" s="106"/>
      <c r="J303" s="106"/>
      <c r="K303" s="106"/>
    </row>
    <row r="304" spans="1:11" ht="12.75">
      <c r="A304" s="106"/>
      <c r="B304" s="121">
        <v>298</v>
      </c>
      <c r="C304" s="112">
        <f>56700*E2</f>
        <v>56700</v>
      </c>
      <c r="D304" s="106"/>
      <c r="E304" s="106"/>
      <c r="F304" s="106"/>
      <c r="G304" s="106"/>
      <c r="H304" s="106"/>
      <c r="I304" s="106"/>
      <c r="J304" s="106"/>
      <c r="K304" s="106"/>
    </row>
    <row r="305" spans="1:11" ht="12.75">
      <c r="A305" s="106"/>
      <c r="B305" s="121">
        <v>299</v>
      </c>
      <c r="C305" s="112">
        <f>56850*E2</f>
        <v>56850</v>
      </c>
      <c r="D305" s="106"/>
      <c r="E305" s="106"/>
      <c r="F305" s="106"/>
      <c r="G305" s="106"/>
      <c r="H305" s="106"/>
      <c r="I305" s="106"/>
      <c r="J305" s="106"/>
      <c r="K305" s="106"/>
    </row>
    <row r="306" spans="1:11" ht="12.75">
      <c r="A306" s="106"/>
      <c r="B306" s="121">
        <v>300</v>
      </c>
      <c r="C306" s="114">
        <f>57000*E2</f>
        <v>57000</v>
      </c>
      <c r="D306" s="106"/>
      <c r="E306" s="106"/>
      <c r="F306" s="106"/>
      <c r="G306" s="106"/>
      <c r="H306" s="106"/>
      <c r="I306" s="106"/>
      <c r="J306" s="106"/>
      <c r="K306" s="106"/>
    </row>
    <row r="307" spans="1:11" ht="12.75">
      <c r="A307" s="106"/>
      <c r="B307" s="121">
        <v>301</v>
      </c>
      <c r="C307" s="112">
        <f>57150*E2</f>
        <v>57150</v>
      </c>
      <c r="D307" s="106"/>
      <c r="E307" s="106"/>
      <c r="F307" s="106"/>
      <c r="G307" s="106"/>
      <c r="H307" s="106"/>
      <c r="I307" s="106"/>
      <c r="J307" s="106"/>
      <c r="K307" s="106"/>
    </row>
    <row r="308" spans="1:11" ht="12.75">
      <c r="A308" s="106"/>
      <c r="B308" s="121">
        <v>302</v>
      </c>
      <c r="C308" s="112">
        <f>57300*E2</f>
        <v>57300</v>
      </c>
      <c r="D308" s="106"/>
      <c r="E308" s="106"/>
      <c r="F308" s="106"/>
      <c r="G308" s="106"/>
      <c r="H308" s="106"/>
      <c r="I308" s="106"/>
      <c r="J308" s="106"/>
      <c r="K308" s="106"/>
    </row>
    <row r="309" spans="1:11" ht="12.75">
      <c r="A309" s="106"/>
      <c r="B309" s="121">
        <v>303</v>
      </c>
      <c r="C309" s="112">
        <f>57450*E2</f>
        <v>57450</v>
      </c>
      <c r="D309" s="106"/>
      <c r="E309" s="106"/>
      <c r="F309" s="106"/>
      <c r="G309" s="106"/>
      <c r="H309" s="106"/>
      <c r="I309" s="106"/>
      <c r="J309" s="106"/>
      <c r="K309" s="106"/>
    </row>
    <row r="310" spans="1:11" ht="12.75">
      <c r="A310" s="106"/>
      <c r="B310" s="121">
        <v>304</v>
      </c>
      <c r="C310" s="112">
        <f>57600*E2</f>
        <v>57600</v>
      </c>
      <c r="D310" s="106"/>
      <c r="E310" s="106"/>
      <c r="F310" s="106"/>
      <c r="G310" s="106"/>
      <c r="H310" s="106"/>
      <c r="I310" s="106"/>
      <c r="J310" s="106"/>
      <c r="K310" s="106"/>
    </row>
    <row r="311" spans="1:11" ht="12.75">
      <c r="A311" s="106"/>
      <c r="B311" s="121">
        <v>305</v>
      </c>
      <c r="C311" s="114">
        <f>57750*E2</f>
        <v>57750</v>
      </c>
      <c r="D311" s="106"/>
      <c r="E311" s="106"/>
      <c r="F311" s="106"/>
      <c r="G311" s="106"/>
      <c r="H311" s="106"/>
      <c r="I311" s="106"/>
      <c r="J311" s="106"/>
      <c r="K311" s="106"/>
    </row>
    <row r="312" spans="1:11" ht="12.75">
      <c r="A312" s="106"/>
      <c r="B312" s="121">
        <v>306</v>
      </c>
      <c r="C312" s="112">
        <f>57900*E2</f>
        <v>57900</v>
      </c>
      <c r="D312" s="106"/>
      <c r="E312" s="106"/>
      <c r="F312" s="106"/>
      <c r="G312" s="106"/>
      <c r="H312" s="106"/>
      <c r="I312" s="106"/>
      <c r="J312" s="106"/>
      <c r="K312" s="106"/>
    </row>
    <row r="313" spans="1:11" ht="12.75">
      <c r="A313" s="106"/>
      <c r="B313" s="121">
        <v>307</v>
      </c>
      <c r="C313" s="112">
        <f>58050*E2</f>
        <v>58050</v>
      </c>
      <c r="D313" s="106"/>
      <c r="E313" s="106"/>
      <c r="F313" s="106"/>
      <c r="G313" s="106"/>
      <c r="H313" s="106"/>
      <c r="I313" s="106"/>
      <c r="J313" s="106"/>
      <c r="K313" s="106"/>
    </row>
    <row r="314" spans="1:11" ht="12.75">
      <c r="A314" s="106"/>
      <c r="B314" s="121">
        <v>308</v>
      </c>
      <c r="C314" s="112">
        <f>58200*E2</f>
        <v>58200</v>
      </c>
      <c r="D314" s="106"/>
      <c r="E314" s="106"/>
      <c r="F314" s="106"/>
      <c r="G314" s="106"/>
      <c r="H314" s="106"/>
      <c r="I314" s="106"/>
      <c r="J314" s="106"/>
      <c r="K314" s="106"/>
    </row>
    <row r="315" spans="1:11" ht="12.75">
      <c r="A315" s="106"/>
      <c r="B315" s="121">
        <v>309</v>
      </c>
      <c r="C315" s="112">
        <f>58350*E2</f>
        <v>58350</v>
      </c>
      <c r="D315" s="106"/>
      <c r="E315" s="106"/>
      <c r="F315" s="106"/>
      <c r="G315" s="106"/>
      <c r="H315" s="106"/>
      <c r="I315" s="106"/>
      <c r="J315" s="106"/>
      <c r="K315" s="106"/>
    </row>
    <row r="316" spans="1:11" ht="12.75">
      <c r="A316" s="106"/>
      <c r="B316" s="121">
        <v>310</v>
      </c>
      <c r="C316" s="114">
        <f>58500*E2</f>
        <v>58500</v>
      </c>
      <c r="D316" s="106"/>
      <c r="E316" s="106"/>
      <c r="F316" s="106"/>
      <c r="G316" s="106"/>
      <c r="H316" s="106"/>
      <c r="I316" s="106"/>
      <c r="J316" s="106"/>
      <c r="K316" s="106"/>
    </row>
    <row r="317" spans="1:11" ht="12.75">
      <c r="A317" s="106"/>
      <c r="B317" s="121">
        <v>311</v>
      </c>
      <c r="C317" s="112">
        <f>58650*E2</f>
        <v>58650</v>
      </c>
      <c r="D317" s="106"/>
      <c r="E317" s="106"/>
      <c r="F317" s="106"/>
      <c r="G317" s="106"/>
      <c r="H317" s="106"/>
      <c r="I317" s="106"/>
      <c r="J317" s="106"/>
      <c r="K317" s="106"/>
    </row>
    <row r="318" spans="1:11" ht="12.75">
      <c r="A318" s="106"/>
      <c r="B318" s="121">
        <v>312</v>
      </c>
      <c r="C318" s="112">
        <f>58800*E2</f>
        <v>58800</v>
      </c>
      <c r="D318" s="106"/>
      <c r="E318" s="106"/>
      <c r="F318" s="106"/>
      <c r="G318" s="106"/>
      <c r="H318" s="106"/>
      <c r="I318" s="106"/>
      <c r="J318" s="106"/>
      <c r="K318" s="106"/>
    </row>
    <row r="319" spans="1:11" ht="12.75">
      <c r="A319" s="106"/>
      <c r="B319" s="121">
        <v>313</v>
      </c>
      <c r="C319" s="112">
        <f>58950*E2</f>
        <v>58950</v>
      </c>
      <c r="D319" s="106"/>
      <c r="E319" s="106"/>
      <c r="F319" s="106"/>
      <c r="G319" s="106"/>
      <c r="H319" s="106"/>
      <c r="I319" s="106"/>
      <c r="J319" s="106"/>
      <c r="K319" s="106"/>
    </row>
    <row r="320" spans="1:11" ht="12.75">
      <c r="A320" s="106"/>
      <c r="B320" s="121">
        <v>314</v>
      </c>
      <c r="C320" s="112">
        <f>59100*E2</f>
        <v>59100</v>
      </c>
      <c r="D320" s="106"/>
      <c r="E320" s="106"/>
      <c r="F320" s="106"/>
      <c r="G320" s="106"/>
      <c r="H320" s="106"/>
      <c r="I320" s="106"/>
      <c r="J320" s="106"/>
      <c r="K320" s="106"/>
    </row>
    <row r="321" spans="1:11" ht="12.75">
      <c r="A321" s="106"/>
      <c r="B321" s="121">
        <v>315</v>
      </c>
      <c r="C321" s="114">
        <f>59250*E2</f>
        <v>59250</v>
      </c>
      <c r="D321" s="106"/>
      <c r="E321" s="106"/>
      <c r="F321" s="106"/>
      <c r="G321" s="106"/>
      <c r="H321" s="106"/>
      <c r="I321" s="106"/>
      <c r="J321" s="106"/>
      <c r="K321" s="106"/>
    </row>
    <row r="322" spans="1:11" ht="12.75">
      <c r="A322" s="106"/>
      <c r="B322" s="121">
        <v>316</v>
      </c>
      <c r="C322" s="112">
        <f>59400*E2</f>
        <v>59400</v>
      </c>
      <c r="D322" s="106"/>
      <c r="E322" s="106"/>
      <c r="F322" s="106"/>
      <c r="G322" s="106"/>
      <c r="H322" s="106"/>
      <c r="I322" s="106"/>
      <c r="J322" s="106"/>
      <c r="K322" s="106"/>
    </row>
    <row r="323" spans="1:11" ht="12.75">
      <c r="A323" s="106"/>
      <c r="B323" s="121">
        <v>317</v>
      </c>
      <c r="C323" s="112">
        <f>59550*E2</f>
        <v>59550</v>
      </c>
      <c r="D323" s="106"/>
      <c r="E323" s="106"/>
      <c r="F323" s="106"/>
      <c r="G323" s="106"/>
      <c r="H323" s="106"/>
      <c r="I323" s="106"/>
      <c r="J323" s="106"/>
      <c r="K323" s="106"/>
    </row>
    <row r="324" spans="1:11" ht="12.75">
      <c r="A324" s="106"/>
      <c r="B324" s="121">
        <v>318</v>
      </c>
      <c r="C324" s="112">
        <f>59700*E2</f>
        <v>59700</v>
      </c>
      <c r="D324" s="106"/>
      <c r="E324" s="106"/>
      <c r="F324" s="106"/>
      <c r="G324" s="106"/>
      <c r="H324" s="106"/>
      <c r="I324" s="106"/>
      <c r="J324" s="106"/>
      <c r="K324" s="106"/>
    </row>
    <row r="325" spans="1:11" ht="12.75">
      <c r="A325" s="106"/>
      <c r="B325" s="121">
        <v>319</v>
      </c>
      <c r="C325" s="112">
        <f>59850*E2</f>
        <v>59850</v>
      </c>
      <c r="D325" s="106"/>
      <c r="E325" s="106"/>
      <c r="F325" s="106"/>
      <c r="G325" s="106"/>
      <c r="H325" s="106"/>
      <c r="I325" s="106"/>
      <c r="J325" s="106"/>
      <c r="K325" s="106"/>
    </row>
    <row r="326" spans="1:11" ht="12.75">
      <c r="A326" s="106"/>
      <c r="B326" s="121">
        <v>320</v>
      </c>
      <c r="C326" s="114">
        <f>60000*E2</f>
        <v>60000</v>
      </c>
      <c r="D326" s="106"/>
      <c r="E326" s="106"/>
      <c r="F326" s="106"/>
      <c r="G326" s="106"/>
      <c r="H326" s="106"/>
      <c r="I326" s="106"/>
      <c r="J326" s="106"/>
      <c r="K326" s="106"/>
    </row>
    <row r="327" spans="1:11" ht="12.75">
      <c r="A327" s="106"/>
      <c r="B327" s="107">
        <v>321</v>
      </c>
      <c r="C327" s="112">
        <f>60150*E2</f>
        <v>60150</v>
      </c>
      <c r="D327" s="106"/>
      <c r="E327" s="106"/>
      <c r="F327" s="106"/>
      <c r="G327" s="106"/>
      <c r="H327" s="106"/>
      <c r="I327" s="106"/>
      <c r="J327" s="106"/>
      <c r="K327" s="106"/>
    </row>
    <row r="328" spans="1:11" ht="12.75">
      <c r="A328" s="106"/>
      <c r="B328" s="107">
        <v>322</v>
      </c>
      <c r="C328" s="112">
        <f>60300*E2</f>
        <v>60300</v>
      </c>
      <c r="D328" s="106"/>
      <c r="E328" s="106"/>
      <c r="F328" s="106"/>
      <c r="G328" s="106"/>
      <c r="H328" s="106"/>
      <c r="I328" s="106"/>
      <c r="J328" s="106"/>
      <c r="K328" s="106"/>
    </row>
    <row r="329" spans="1:11" ht="12.75">
      <c r="A329" s="106"/>
      <c r="B329" s="107">
        <v>323</v>
      </c>
      <c r="C329" s="112">
        <f>60450*E2</f>
        <v>60450</v>
      </c>
      <c r="D329" s="106"/>
      <c r="E329" s="106"/>
      <c r="F329" s="106"/>
      <c r="G329" s="106"/>
      <c r="H329" s="106"/>
      <c r="I329" s="106"/>
      <c r="J329" s="106"/>
      <c r="K329" s="106"/>
    </row>
    <row r="330" spans="1:11" ht="12.75">
      <c r="A330" s="106"/>
      <c r="B330" s="107">
        <v>324</v>
      </c>
      <c r="C330" s="112">
        <f>60600*E2</f>
        <v>60600</v>
      </c>
      <c r="D330" s="106"/>
      <c r="E330" s="106"/>
      <c r="F330" s="106"/>
      <c r="G330" s="106"/>
      <c r="H330" s="106"/>
      <c r="I330" s="106"/>
      <c r="J330" s="106"/>
      <c r="K330" s="106"/>
    </row>
    <row r="331" spans="1:11" ht="12.75">
      <c r="A331" s="106"/>
      <c r="B331" s="107">
        <v>325</v>
      </c>
      <c r="C331" s="114">
        <f>60750*E2</f>
        <v>60750</v>
      </c>
      <c r="D331" s="106"/>
      <c r="E331" s="106"/>
      <c r="F331" s="106"/>
      <c r="G331" s="106"/>
      <c r="H331" s="106"/>
      <c r="I331" s="106"/>
      <c r="J331" s="106"/>
      <c r="K331" s="106"/>
    </row>
    <row r="332" spans="1:11" ht="12.75">
      <c r="A332" s="106"/>
      <c r="B332" s="107">
        <v>326</v>
      </c>
      <c r="C332" s="112">
        <f>60900*E2</f>
        <v>60900</v>
      </c>
      <c r="D332" s="106"/>
      <c r="E332" s="106"/>
      <c r="F332" s="106"/>
      <c r="G332" s="106"/>
      <c r="H332" s="106"/>
      <c r="I332" s="106"/>
      <c r="J332" s="106"/>
      <c r="K332" s="106"/>
    </row>
    <row r="333" spans="1:11" ht="12.75">
      <c r="A333" s="106"/>
      <c r="B333" s="107">
        <v>327</v>
      </c>
      <c r="C333" s="112">
        <f>61050*E2</f>
        <v>61050</v>
      </c>
      <c r="D333" s="106"/>
      <c r="E333" s="106"/>
      <c r="F333" s="106"/>
      <c r="G333" s="106"/>
      <c r="H333" s="106"/>
      <c r="I333" s="106"/>
      <c r="J333" s="106"/>
      <c r="K333" s="106"/>
    </row>
    <row r="334" spans="1:11" ht="12.75">
      <c r="A334" s="106"/>
      <c r="B334" s="107">
        <v>328</v>
      </c>
      <c r="C334" s="112">
        <f>61200*E2</f>
        <v>61200</v>
      </c>
      <c r="D334" s="106"/>
      <c r="E334" s="106"/>
      <c r="F334" s="106"/>
      <c r="G334" s="106"/>
      <c r="H334" s="106"/>
      <c r="I334" s="106"/>
      <c r="J334" s="106"/>
      <c r="K334" s="106"/>
    </row>
    <row r="335" spans="1:11" ht="12.75">
      <c r="A335" s="106"/>
      <c r="B335" s="107">
        <v>329</v>
      </c>
      <c r="C335" s="112">
        <f>61350*E2</f>
        <v>61350</v>
      </c>
      <c r="D335" s="106"/>
      <c r="E335" s="106"/>
      <c r="F335" s="106"/>
      <c r="G335" s="106"/>
      <c r="H335" s="106"/>
      <c r="I335" s="106"/>
      <c r="J335" s="106"/>
      <c r="K335" s="106"/>
    </row>
    <row r="336" spans="1:11" ht="12.75">
      <c r="A336" s="106"/>
      <c r="B336" s="107">
        <v>330</v>
      </c>
      <c r="C336" s="114">
        <f>61500*E2</f>
        <v>61500</v>
      </c>
      <c r="D336" s="106"/>
      <c r="E336" s="106"/>
      <c r="F336" s="106"/>
      <c r="G336" s="106"/>
      <c r="H336" s="106"/>
      <c r="I336" s="106"/>
      <c r="J336" s="106"/>
      <c r="K336" s="106"/>
    </row>
    <row r="337" spans="1:11" ht="12.75">
      <c r="A337" s="106"/>
      <c r="B337" s="107">
        <v>331</v>
      </c>
      <c r="C337" s="112">
        <f>61650*E2</f>
        <v>61650</v>
      </c>
      <c r="D337" s="106"/>
      <c r="E337" s="106"/>
      <c r="F337" s="106"/>
      <c r="G337" s="106"/>
      <c r="H337" s="106"/>
      <c r="I337" s="106"/>
      <c r="J337" s="106"/>
      <c r="K337" s="106"/>
    </row>
    <row r="338" spans="1:11" ht="12.75">
      <c r="A338" s="106"/>
      <c r="B338" s="107">
        <v>332</v>
      </c>
      <c r="C338" s="112">
        <f>61800*E2</f>
        <v>61800</v>
      </c>
      <c r="D338" s="106"/>
      <c r="E338" s="106"/>
      <c r="F338" s="106"/>
      <c r="G338" s="106"/>
      <c r="H338" s="106"/>
      <c r="I338" s="106"/>
      <c r="J338" s="106"/>
      <c r="K338" s="106"/>
    </row>
    <row r="339" spans="1:11" ht="12.75">
      <c r="A339" s="106"/>
      <c r="B339" s="107">
        <v>333</v>
      </c>
      <c r="C339" s="112">
        <f>61950*E2</f>
        <v>61950</v>
      </c>
      <c r="D339" s="106"/>
      <c r="E339" s="106"/>
      <c r="F339" s="106"/>
      <c r="G339" s="106"/>
      <c r="H339" s="106"/>
      <c r="I339" s="106"/>
      <c r="J339" s="106"/>
      <c r="K339" s="106"/>
    </row>
    <row r="340" spans="1:11" ht="12.75">
      <c r="A340" s="106"/>
      <c r="B340" s="107">
        <v>334</v>
      </c>
      <c r="C340" s="112">
        <f>62100*E2</f>
        <v>62100</v>
      </c>
      <c r="D340" s="106"/>
      <c r="E340" s="106"/>
      <c r="F340" s="106"/>
      <c r="G340" s="106"/>
      <c r="H340" s="106"/>
      <c r="I340" s="106"/>
      <c r="J340" s="106"/>
      <c r="K340" s="106"/>
    </row>
    <row r="341" spans="1:11" ht="12.75">
      <c r="A341" s="106"/>
      <c r="B341" s="107">
        <v>335</v>
      </c>
      <c r="C341" s="114">
        <f>62250*E2</f>
        <v>62250</v>
      </c>
      <c r="D341" s="106"/>
      <c r="E341" s="106"/>
      <c r="F341" s="106"/>
      <c r="G341" s="106"/>
      <c r="H341" s="106"/>
      <c r="I341" s="106"/>
      <c r="J341" s="106"/>
      <c r="K341" s="106"/>
    </row>
    <row r="342" spans="1:11" ht="12.75">
      <c r="A342" s="106"/>
      <c r="B342" s="107">
        <v>336</v>
      </c>
      <c r="C342" s="112">
        <f>62400*E2</f>
        <v>62400</v>
      </c>
      <c r="D342" s="106"/>
      <c r="E342" s="106"/>
      <c r="F342" s="106"/>
      <c r="G342" s="106"/>
      <c r="H342" s="106"/>
      <c r="I342" s="106"/>
      <c r="J342" s="106"/>
      <c r="K342" s="106"/>
    </row>
    <row r="343" spans="1:11" ht="12.75">
      <c r="A343" s="106"/>
      <c r="B343" s="107">
        <v>337</v>
      </c>
      <c r="C343" s="112">
        <f>62550*E2</f>
        <v>62550</v>
      </c>
      <c r="D343" s="106"/>
      <c r="E343" s="106"/>
      <c r="F343" s="106"/>
      <c r="G343" s="106"/>
      <c r="H343" s="106"/>
      <c r="I343" s="106"/>
      <c r="J343" s="106"/>
      <c r="K343" s="106"/>
    </row>
    <row r="344" spans="1:11" ht="12.75">
      <c r="A344" s="106"/>
      <c r="B344" s="107">
        <v>338</v>
      </c>
      <c r="C344" s="112">
        <f>62700*E2</f>
        <v>62700</v>
      </c>
      <c r="D344" s="106"/>
      <c r="E344" s="106"/>
      <c r="F344" s="106"/>
      <c r="G344" s="106"/>
      <c r="H344" s="106"/>
      <c r="I344" s="106"/>
      <c r="J344" s="106"/>
      <c r="K344" s="106"/>
    </row>
    <row r="345" spans="1:11" ht="12.75">
      <c r="A345" s="106"/>
      <c r="B345" s="107">
        <v>339</v>
      </c>
      <c r="C345" s="112">
        <f>62850*E2</f>
        <v>62850</v>
      </c>
      <c r="D345" s="106"/>
      <c r="E345" s="106"/>
      <c r="F345" s="106"/>
      <c r="G345" s="106"/>
      <c r="H345" s="106"/>
      <c r="I345" s="106"/>
      <c r="J345" s="106"/>
      <c r="K345" s="106"/>
    </row>
    <row r="346" spans="1:11" ht="12.75">
      <c r="A346" s="106"/>
      <c r="B346" s="107">
        <v>340</v>
      </c>
      <c r="C346" s="114">
        <f>63000*E2</f>
        <v>63000</v>
      </c>
      <c r="D346" s="106"/>
      <c r="E346" s="106"/>
      <c r="F346" s="106"/>
      <c r="G346" s="106"/>
      <c r="H346" s="106"/>
      <c r="I346" s="106"/>
      <c r="J346" s="106"/>
      <c r="K346" s="106"/>
    </row>
    <row r="347" spans="1:11" ht="12.75">
      <c r="A347" s="106"/>
      <c r="B347" s="107">
        <v>341</v>
      </c>
      <c r="C347" s="112">
        <f>63150*E2</f>
        <v>63150</v>
      </c>
      <c r="D347" s="106"/>
      <c r="E347" s="106"/>
      <c r="F347" s="106"/>
      <c r="G347" s="106"/>
      <c r="H347" s="106"/>
      <c r="I347" s="106"/>
      <c r="J347" s="106"/>
      <c r="K347" s="106"/>
    </row>
    <row r="348" spans="1:11" ht="12.75">
      <c r="A348" s="106"/>
      <c r="B348" s="107">
        <v>342</v>
      </c>
      <c r="C348" s="112">
        <f>63300*E2</f>
        <v>63300</v>
      </c>
      <c r="D348" s="106"/>
      <c r="E348" s="106"/>
      <c r="F348" s="106"/>
      <c r="G348" s="106"/>
      <c r="H348" s="106"/>
      <c r="I348" s="106"/>
      <c r="J348" s="106"/>
      <c r="K348" s="106"/>
    </row>
    <row r="349" spans="1:11" ht="12.75">
      <c r="A349" s="106"/>
      <c r="B349" s="107">
        <v>343</v>
      </c>
      <c r="C349" s="112">
        <f>63450*E2</f>
        <v>63450</v>
      </c>
      <c r="D349" s="106"/>
      <c r="E349" s="106"/>
      <c r="F349" s="106"/>
      <c r="G349" s="106"/>
      <c r="H349" s="106"/>
      <c r="I349" s="106"/>
      <c r="J349" s="106"/>
      <c r="K349" s="106"/>
    </row>
    <row r="350" spans="1:11" ht="12.75">
      <c r="A350" s="106"/>
      <c r="B350" s="107">
        <v>344</v>
      </c>
      <c r="C350" s="112">
        <f>63600*E2</f>
        <v>63600</v>
      </c>
      <c r="D350" s="106"/>
      <c r="E350" s="106"/>
      <c r="F350" s="106"/>
      <c r="G350" s="106"/>
      <c r="H350" s="106"/>
      <c r="I350" s="106"/>
      <c r="J350" s="106"/>
      <c r="K350" s="106"/>
    </row>
    <row r="351" spans="1:11" ht="12.75">
      <c r="A351" s="106"/>
      <c r="B351" s="107">
        <v>345</v>
      </c>
      <c r="C351" s="114">
        <f>63750*E2</f>
        <v>63750</v>
      </c>
      <c r="D351" s="106"/>
      <c r="E351" s="106"/>
      <c r="F351" s="106"/>
      <c r="G351" s="106"/>
      <c r="H351" s="106"/>
      <c r="I351" s="106"/>
      <c r="J351" s="106"/>
      <c r="K351" s="106"/>
    </row>
    <row r="352" spans="1:11" ht="12.75">
      <c r="A352" s="106"/>
      <c r="B352" s="107">
        <v>346</v>
      </c>
      <c r="C352" s="112">
        <f>63900*E2</f>
        <v>63900</v>
      </c>
      <c r="D352" s="106"/>
      <c r="E352" s="106"/>
      <c r="F352" s="106"/>
      <c r="G352" s="106"/>
      <c r="H352" s="106"/>
      <c r="I352" s="106"/>
      <c r="J352" s="106"/>
      <c r="K352" s="106"/>
    </row>
    <row r="353" spans="1:11" ht="12.75">
      <c r="A353" s="106"/>
      <c r="B353" s="107">
        <v>347</v>
      </c>
      <c r="C353" s="112">
        <f>64050*E2</f>
        <v>64050</v>
      </c>
      <c r="D353" s="106"/>
      <c r="E353" s="106"/>
      <c r="F353" s="106"/>
      <c r="G353" s="106"/>
      <c r="H353" s="106"/>
      <c r="I353" s="106"/>
      <c r="J353" s="106"/>
      <c r="K353" s="106"/>
    </row>
    <row r="354" spans="1:11" ht="12.75">
      <c r="A354" s="106"/>
      <c r="B354" s="107">
        <v>348</v>
      </c>
      <c r="C354" s="112">
        <f>64200*E2</f>
        <v>64200</v>
      </c>
      <c r="D354" s="106"/>
      <c r="E354" s="106"/>
      <c r="F354" s="106"/>
      <c r="G354" s="106"/>
      <c r="H354" s="106"/>
      <c r="I354" s="106"/>
      <c r="J354" s="106"/>
      <c r="K354" s="106"/>
    </row>
    <row r="355" spans="1:11" ht="12.75">
      <c r="A355" s="106"/>
      <c r="B355" s="107">
        <v>349</v>
      </c>
      <c r="C355" s="112">
        <f>64350*E2</f>
        <v>64350</v>
      </c>
      <c r="D355" s="106"/>
      <c r="E355" s="106"/>
      <c r="F355" s="106"/>
      <c r="G355" s="106"/>
      <c r="H355" s="106"/>
      <c r="I355" s="106"/>
      <c r="J355" s="106"/>
      <c r="K355" s="106"/>
    </row>
    <row r="356" spans="1:11" ht="12.75">
      <c r="A356" s="106"/>
      <c r="B356" s="107">
        <v>350</v>
      </c>
      <c r="C356" s="114">
        <f>64500*E2</f>
        <v>64500</v>
      </c>
      <c r="D356" s="106"/>
      <c r="E356" s="106"/>
      <c r="F356" s="106"/>
      <c r="G356" s="106"/>
      <c r="H356" s="106"/>
      <c r="I356" s="106"/>
      <c r="J356" s="106"/>
      <c r="K356" s="106"/>
    </row>
    <row r="357" spans="1:11" ht="12.75">
      <c r="A357" s="106"/>
      <c r="B357" s="107">
        <v>351</v>
      </c>
      <c r="C357" s="112">
        <f>64650*E2</f>
        <v>64650</v>
      </c>
      <c r="D357" s="106"/>
      <c r="E357" s="106"/>
      <c r="F357" s="106"/>
      <c r="G357" s="106"/>
      <c r="H357" s="106"/>
      <c r="I357" s="106"/>
      <c r="J357" s="106"/>
      <c r="K357" s="106"/>
    </row>
    <row r="358" spans="1:11" ht="12.75">
      <c r="A358" s="106"/>
      <c r="B358" s="107">
        <v>352</v>
      </c>
      <c r="C358" s="112">
        <f>64800*E2</f>
        <v>64800</v>
      </c>
      <c r="D358" s="106"/>
      <c r="E358" s="106"/>
      <c r="F358" s="106"/>
      <c r="G358" s="106"/>
      <c r="H358" s="106"/>
      <c r="I358" s="106"/>
      <c r="J358" s="106"/>
      <c r="K358" s="106"/>
    </row>
    <row r="359" spans="1:11" ht="12.75">
      <c r="A359" s="106"/>
      <c r="B359" s="107">
        <v>353</v>
      </c>
      <c r="C359" s="112">
        <f>64950*E2</f>
        <v>64950</v>
      </c>
      <c r="D359" s="106"/>
      <c r="E359" s="106"/>
      <c r="F359" s="106"/>
      <c r="G359" s="106"/>
      <c r="H359" s="106"/>
      <c r="I359" s="106"/>
      <c r="J359" s="106"/>
      <c r="K359" s="106"/>
    </row>
    <row r="360" spans="1:11" ht="12.75">
      <c r="A360" s="106"/>
      <c r="B360" s="107">
        <v>354</v>
      </c>
      <c r="C360" s="112">
        <f>65100*E2</f>
        <v>65100</v>
      </c>
      <c r="D360" s="106"/>
      <c r="E360" s="106"/>
      <c r="F360" s="106"/>
      <c r="G360" s="106"/>
      <c r="H360" s="106"/>
      <c r="I360" s="106"/>
      <c r="J360" s="106"/>
      <c r="K360" s="106"/>
    </row>
    <row r="361" spans="1:11" ht="12.75">
      <c r="A361" s="106"/>
      <c r="B361" s="107">
        <v>355</v>
      </c>
      <c r="C361" s="114">
        <f>65250*E2</f>
        <v>65250</v>
      </c>
      <c r="D361" s="106"/>
      <c r="E361" s="106"/>
      <c r="F361" s="106"/>
      <c r="G361" s="106"/>
      <c r="H361" s="106"/>
      <c r="I361" s="106"/>
      <c r="J361" s="106"/>
      <c r="K361" s="106"/>
    </row>
    <row r="362" spans="1:11" ht="12.75">
      <c r="A362" s="106"/>
      <c r="B362" s="107">
        <v>356</v>
      </c>
      <c r="C362" s="112">
        <f>65400*E2</f>
        <v>65400</v>
      </c>
      <c r="D362" s="106"/>
      <c r="E362" s="106"/>
      <c r="F362" s="106"/>
      <c r="G362" s="106"/>
      <c r="H362" s="106"/>
      <c r="I362" s="106"/>
      <c r="J362" s="106"/>
      <c r="K362" s="106"/>
    </row>
    <row r="363" spans="1:11" ht="12.75">
      <c r="A363" s="106"/>
      <c r="B363" s="107">
        <v>357</v>
      </c>
      <c r="C363" s="112">
        <f>65550*E2</f>
        <v>65550</v>
      </c>
      <c r="D363" s="106"/>
      <c r="E363" s="106"/>
      <c r="F363" s="106"/>
      <c r="G363" s="106"/>
      <c r="H363" s="106"/>
      <c r="I363" s="106"/>
      <c r="J363" s="106"/>
      <c r="K363" s="106"/>
    </row>
    <row r="364" spans="1:11" ht="12.75">
      <c r="A364" s="106"/>
      <c r="B364" s="107">
        <v>358</v>
      </c>
      <c r="C364" s="112">
        <f>65700*E2</f>
        <v>65700</v>
      </c>
      <c r="D364" s="106"/>
      <c r="E364" s="106"/>
      <c r="F364" s="106"/>
      <c r="G364" s="106"/>
      <c r="H364" s="106"/>
      <c r="I364" s="106"/>
      <c r="J364" s="106"/>
      <c r="K364" s="106"/>
    </row>
    <row r="365" spans="1:11" ht="12.75">
      <c r="A365" s="106"/>
      <c r="B365" s="107">
        <v>359</v>
      </c>
      <c r="C365" s="112">
        <f>65850*E2</f>
        <v>65850</v>
      </c>
      <c r="D365" s="106"/>
      <c r="E365" s="106"/>
      <c r="F365" s="106"/>
      <c r="G365" s="106"/>
      <c r="H365" s="106"/>
      <c r="I365" s="106"/>
      <c r="J365" s="106"/>
      <c r="K365" s="106"/>
    </row>
    <row r="366" spans="1:11" ht="12.75">
      <c r="A366" s="106"/>
      <c r="B366" s="107">
        <v>360</v>
      </c>
      <c r="C366" s="114">
        <f>66000*E2</f>
        <v>66000</v>
      </c>
      <c r="D366" s="106"/>
      <c r="E366" s="106"/>
      <c r="F366" s="106"/>
      <c r="G366" s="106"/>
      <c r="H366" s="106"/>
      <c r="I366" s="106"/>
      <c r="J366" s="106"/>
      <c r="K366" s="106"/>
    </row>
    <row r="367" spans="1:11" ht="12.75">
      <c r="A367" s="106"/>
      <c r="B367" s="107">
        <v>361</v>
      </c>
      <c r="C367" s="112">
        <f>66150*E2</f>
        <v>66150</v>
      </c>
      <c r="D367" s="106"/>
      <c r="E367" s="106"/>
      <c r="F367" s="106"/>
      <c r="G367" s="106"/>
      <c r="H367" s="106"/>
      <c r="I367" s="106"/>
      <c r="J367" s="106"/>
      <c r="K367" s="106"/>
    </row>
    <row r="368" spans="1:11" ht="12.75">
      <c r="A368" s="106"/>
      <c r="B368" s="107">
        <v>362</v>
      </c>
      <c r="C368" s="112">
        <f>66300*E2</f>
        <v>66300</v>
      </c>
      <c r="D368" s="106"/>
      <c r="E368" s="106"/>
      <c r="F368" s="106"/>
      <c r="G368" s="106"/>
      <c r="H368" s="106"/>
      <c r="I368" s="106"/>
      <c r="J368" s="106"/>
      <c r="K368" s="106"/>
    </row>
    <row r="369" spans="1:11" ht="12.75">
      <c r="A369" s="106"/>
      <c r="B369" s="107">
        <v>363</v>
      </c>
      <c r="C369" s="112">
        <f>66450*E2</f>
        <v>66450</v>
      </c>
      <c r="D369" s="106"/>
      <c r="E369" s="106"/>
      <c r="F369" s="106"/>
      <c r="G369" s="106"/>
      <c r="H369" s="106"/>
      <c r="I369" s="106"/>
      <c r="J369" s="106"/>
      <c r="K369" s="106"/>
    </row>
    <row r="370" spans="1:11" ht="12.75">
      <c r="A370" s="106"/>
      <c r="B370" s="107">
        <v>364</v>
      </c>
      <c r="C370" s="112">
        <f>66600*E2</f>
        <v>66600</v>
      </c>
      <c r="D370" s="106"/>
      <c r="E370" s="106"/>
      <c r="F370" s="106"/>
      <c r="G370" s="106"/>
      <c r="H370" s="106"/>
      <c r="I370" s="106"/>
      <c r="J370" s="106"/>
      <c r="K370" s="106"/>
    </row>
    <row r="371" spans="1:11" ht="12.75">
      <c r="A371" s="106"/>
      <c r="B371" s="107">
        <v>365</v>
      </c>
      <c r="C371" s="114">
        <f>66750*E2</f>
        <v>66750</v>
      </c>
      <c r="D371" s="106"/>
      <c r="E371" s="106"/>
      <c r="F371" s="106"/>
      <c r="G371" s="106"/>
      <c r="H371" s="106"/>
      <c r="I371" s="106"/>
      <c r="J371" s="106"/>
      <c r="K371" s="106"/>
    </row>
    <row r="372" spans="1:11" ht="12.75">
      <c r="A372" s="106"/>
      <c r="B372" s="107">
        <v>366</v>
      </c>
      <c r="C372" s="112">
        <f>66900*E2</f>
        <v>66900</v>
      </c>
      <c r="D372" s="106"/>
      <c r="E372" s="106"/>
      <c r="F372" s="106"/>
      <c r="G372" s="106"/>
      <c r="H372" s="106"/>
      <c r="I372" s="106"/>
      <c r="J372" s="106"/>
      <c r="K372" s="106"/>
    </row>
    <row r="373" spans="1:11" ht="12.75">
      <c r="A373" s="106"/>
      <c r="B373" s="107">
        <v>367</v>
      </c>
      <c r="C373" s="112">
        <f>67050*E2</f>
        <v>67050</v>
      </c>
      <c r="D373" s="106"/>
      <c r="E373" s="106"/>
      <c r="F373" s="106"/>
      <c r="G373" s="106"/>
      <c r="H373" s="106"/>
      <c r="I373" s="106"/>
      <c r="J373" s="106"/>
      <c r="K373" s="106"/>
    </row>
    <row r="374" spans="1:11" ht="12.75">
      <c r="A374" s="106"/>
      <c r="B374" s="107">
        <v>368</v>
      </c>
      <c r="C374" s="112">
        <f>67200*E2</f>
        <v>67200</v>
      </c>
      <c r="D374" s="106"/>
      <c r="E374" s="106"/>
      <c r="F374" s="106"/>
      <c r="G374" s="106"/>
      <c r="H374" s="106"/>
      <c r="I374" s="106"/>
      <c r="J374" s="106"/>
      <c r="K374" s="106"/>
    </row>
    <row r="375" spans="1:11" ht="12.75">
      <c r="A375" s="106"/>
      <c r="B375" s="107">
        <v>369</v>
      </c>
      <c r="C375" s="112">
        <f>67350*E2</f>
        <v>67350</v>
      </c>
      <c r="D375" s="106"/>
      <c r="E375" s="106"/>
      <c r="F375" s="106"/>
      <c r="G375" s="106"/>
      <c r="H375" s="106"/>
      <c r="I375" s="106"/>
      <c r="J375" s="106"/>
      <c r="K375" s="106"/>
    </row>
    <row r="376" spans="1:11" ht="12.75">
      <c r="A376" s="106"/>
      <c r="B376" s="107">
        <v>370</v>
      </c>
      <c r="C376" s="114">
        <f>67500*E2</f>
        <v>67500</v>
      </c>
      <c r="D376" s="106"/>
      <c r="E376" s="106"/>
      <c r="F376" s="106"/>
      <c r="G376" s="106"/>
      <c r="H376" s="106"/>
      <c r="I376" s="106"/>
      <c r="J376" s="106"/>
      <c r="K376" s="106"/>
    </row>
    <row r="377" spans="1:11" ht="12.75">
      <c r="A377" s="106"/>
      <c r="B377" s="107">
        <v>371</v>
      </c>
      <c r="C377" s="112">
        <f>67650*E2</f>
        <v>67650</v>
      </c>
      <c r="D377" s="106"/>
      <c r="E377" s="106"/>
      <c r="F377" s="106"/>
      <c r="G377" s="106"/>
      <c r="H377" s="106"/>
      <c r="I377" s="106"/>
      <c r="J377" s="106"/>
      <c r="K377" s="106"/>
    </row>
    <row r="378" spans="1:11" ht="12.75">
      <c r="A378" s="106"/>
      <c r="B378" s="107">
        <v>372</v>
      </c>
      <c r="C378" s="112">
        <f>37800*E2</f>
        <v>37800</v>
      </c>
      <c r="D378" s="106"/>
      <c r="E378" s="106"/>
      <c r="F378" s="106"/>
      <c r="G378" s="106"/>
      <c r="H378" s="106"/>
      <c r="I378" s="106"/>
      <c r="J378" s="106"/>
      <c r="K378" s="106"/>
    </row>
    <row r="379" spans="1:11" ht="12.75">
      <c r="A379" s="106"/>
      <c r="B379" s="107">
        <v>373</v>
      </c>
      <c r="C379" s="112">
        <f>67950*E2</f>
        <v>67950</v>
      </c>
      <c r="D379" s="106"/>
      <c r="E379" s="106"/>
      <c r="F379" s="106"/>
      <c r="G379" s="106"/>
      <c r="H379" s="106"/>
      <c r="I379" s="106"/>
      <c r="J379" s="106"/>
      <c r="K379" s="106"/>
    </row>
    <row r="380" spans="1:11" ht="12.75">
      <c r="A380" s="106"/>
      <c r="B380" s="107">
        <v>374</v>
      </c>
      <c r="C380" s="112">
        <f>68100*E2</f>
        <v>68100</v>
      </c>
      <c r="D380" s="106"/>
      <c r="E380" s="106"/>
      <c r="F380" s="106"/>
      <c r="G380" s="106"/>
      <c r="H380" s="106"/>
      <c r="I380" s="106"/>
      <c r="J380" s="106"/>
      <c r="K380" s="106"/>
    </row>
    <row r="381" spans="1:11" ht="12.75">
      <c r="A381" s="106"/>
      <c r="B381" s="107">
        <v>375</v>
      </c>
      <c r="C381" s="114">
        <f>68250*E2</f>
        <v>68250</v>
      </c>
      <c r="D381" s="106"/>
      <c r="E381" s="106"/>
      <c r="F381" s="106"/>
      <c r="G381" s="106"/>
      <c r="H381" s="106"/>
      <c r="I381" s="106"/>
      <c r="J381" s="106"/>
      <c r="K381" s="106"/>
    </row>
    <row r="382" spans="1:11" ht="12.75">
      <c r="A382" s="106"/>
      <c r="B382" s="107">
        <v>376</v>
      </c>
      <c r="C382" s="112">
        <f>68400*E2</f>
        <v>68400</v>
      </c>
      <c r="D382" s="106"/>
      <c r="E382" s="106"/>
      <c r="F382" s="106"/>
      <c r="G382" s="106"/>
      <c r="H382" s="106"/>
      <c r="I382" s="106"/>
      <c r="J382" s="106"/>
      <c r="K382" s="106"/>
    </row>
    <row r="383" spans="1:11" ht="12.75">
      <c r="A383" s="106"/>
      <c r="B383" s="107">
        <v>377</v>
      </c>
      <c r="C383" s="112">
        <f>68550*E2</f>
        <v>68550</v>
      </c>
      <c r="D383" s="106"/>
      <c r="E383" s="106"/>
      <c r="F383" s="106"/>
      <c r="G383" s="106"/>
      <c r="H383" s="106"/>
      <c r="I383" s="106"/>
      <c r="J383" s="106"/>
      <c r="K383" s="106"/>
    </row>
    <row r="384" spans="1:11" ht="12.75">
      <c r="A384" s="106"/>
      <c r="B384" s="107">
        <v>378</v>
      </c>
      <c r="C384" s="112">
        <f>68700*E2</f>
        <v>68700</v>
      </c>
      <c r="D384" s="106"/>
      <c r="E384" s="106"/>
      <c r="F384" s="106"/>
      <c r="G384" s="106"/>
      <c r="H384" s="106"/>
      <c r="I384" s="106"/>
      <c r="J384" s="106"/>
      <c r="K384" s="106"/>
    </row>
    <row r="385" spans="1:11" ht="12.75">
      <c r="A385" s="106"/>
      <c r="B385" s="107">
        <v>379</v>
      </c>
      <c r="C385" s="112">
        <f>68850*E2</f>
        <v>68850</v>
      </c>
      <c r="D385" s="106"/>
      <c r="E385" s="106"/>
      <c r="F385" s="106"/>
      <c r="G385" s="106"/>
      <c r="H385" s="106"/>
      <c r="I385" s="106"/>
      <c r="J385" s="106"/>
      <c r="K385" s="106"/>
    </row>
    <row r="386" spans="1:11" ht="12.75">
      <c r="A386" s="106"/>
      <c r="B386" s="107">
        <v>380</v>
      </c>
      <c r="C386" s="114">
        <f>69000*E2</f>
        <v>69000</v>
      </c>
      <c r="D386" s="106"/>
      <c r="E386" s="106"/>
      <c r="F386" s="106"/>
      <c r="G386" s="106"/>
      <c r="H386" s="106"/>
      <c r="I386" s="106"/>
      <c r="J386" s="106"/>
      <c r="K386" s="106"/>
    </row>
    <row r="387" spans="1:11" ht="12.75">
      <c r="A387" s="106"/>
      <c r="B387" s="107">
        <v>381</v>
      </c>
      <c r="C387" s="112">
        <f>69150*E2</f>
        <v>69150</v>
      </c>
      <c r="D387" s="106"/>
      <c r="E387" s="106"/>
      <c r="F387" s="106"/>
      <c r="G387" s="106"/>
      <c r="H387" s="106"/>
      <c r="I387" s="106"/>
      <c r="J387" s="106"/>
      <c r="K387" s="106"/>
    </row>
    <row r="388" spans="1:11" ht="12.75">
      <c r="A388" s="106"/>
      <c r="B388" s="107">
        <v>382</v>
      </c>
      <c r="C388" s="112">
        <f>69300*E2</f>
        <v>69300</v>
      </c>
      <c r="D388" s="106"/>
      <c r="E388" s="106"/>
      <c r="F388" s="106"/>
      <c r="G388" s="106"/>
      <c r="H388" s="106"/>
      <c r="I388" s="106"/>
      <c r="J388" s="106"/>
      <c r="K388" s="106"/>
    </row>
    <row r="389" spans="1:11" ht="12.75">
      <c r="A389" s="106"/>
      <c r="B389" s="107">
        <v>383</v>
      </c>
      <c r="C389" s="112">
        <f>69450*E2</f>
        <v>69450</v>
      </c>
      <c r="D389" s="106"/>
      <c r="E389" s="106"/>
      <c r="F389" s="106"/>
      <c r="G389" s="106"/>
      <c r="H389" s="106"/>
      <c r="I389" s="106"/>
      <c r="J389" s="106"/>
      <c r="K389" s="106"/>
    </row>
    <row r="390" spans="1:11" ht="12.75">
      <c r="A390" s="106"/>
      <c r="B390" s="107">
        <v>384</v>
      </c>
      <c r="C390" s="112">
        <f>69600*E2</f>
        <v>69600</v>
      </c>
      <c r="D390" s="106"/>
      <c r="E390" s="106"/>
      <c r="F390" s="106"/>
      <c r="G390" s="106"/>
      <c r="H390" s="106"/>
      <c r="I390" s="106"/>
      <c r="J390" s="106"/>
      <c r="K390" s="106"/>
    </row>
    <row r="391" spans="1:11" ht="12.75">
      <c r="A391" s="106"/>
      <c r="B391" s="107">
        <v>385</v>
      </c>
      <c r="C391" s="114">
        <f>69750*E2</f>
        <v>69750</v>
      </c>
      <c r="D391" s="106"/>
      <c r="E391" s="106"/>
      <c r="F391" s="106"/>
      <c r="G391" s="106"/>
      <c r="H391" s="106"/>
      <c r="I391" s="106"/>
      <c r="J391" s="106"/>
      <c r="K391" s="106"/>
    </row>
    <row r="392" spans="1:11" ht="12.75">
      <c r="A392" s="106"/>
      <c r="B392" s="107">
        <v>386</v>
      </c>
      <c r="C392" s="112">
        <f>69900*E2</f>
        <v>69900</v>
      </c>
      <c r="D392" s="106"/>
      <c r="E392" s="106"/>
      <c r="F392" s="106"/>
      <c r="G392" s="106"/>
      <c r="H392" s="106"/>
      <c r="I392" s="106"/>
      <c r="J392" s="106"/>
      <c r="K392" s="106"/>
    </row>
    <row r="393" spans="1:11" ht="12.75">
      <c r="A393" s="106"/>
      <c r="B393" s="107">
        <v>387</v>
      </c>
      <c r="C393" s="112">
        <f>70050*E2</f>
        <v>70050</v>
      </c>
      <c r="D393" s="106"/>
      <c r="E393" s="106"/>
      <c r="F393" s="106"/>
      <c r="G393" s="106"/>
      <c r="H393" s="106"/>
      <c r="I393" s="106"/>
      <c r="J393" s="106"/>
      <c r="K393" s="106"/>
    </row>
    <row r="394" spans="1:11" ht="12.75">
      <c r="A394" s="106"/>
      <c r="B394" s="107">
        <v>388</v>
      </c>
      <c r="C394" s="112">
        <f>70200*E2</f>
        <v>70200</v>
      </c>
      <c r="D394" s="106"/>
      <c r="E394" s="106"/>
      <c r="F394" s="106"/>
      <c r="G394" s="106"/>
      <c r="H394" s="106"/>
      <c r="I394" s="106"/>
      <c r="J394" s="106"/>
      <c r="K394" s="106"/>
    </row>
    <row r="395" spans="1:11" ht="12.75">
      <c r="A395" s="106"/>
      <c r="B395" s="107">
        <v>389</v>
      </c>
      <c r="C395" s="112">
        <f>70350*E2</f>
        <v>70350</v>
      </c>
      <c r="D395" s="106"/>
      <c r="E395" s="106"/>
      <c r="F395" s="106"/>
      <c r="G395" s="106"/>
      <c r="H395" s="106"/>
      <c r="I395" s="106"/>
      <c r="J395" s="106"/>
      <c r="K395" s="106"/>
    </row>
    <row r="396" spans="1:11" ht="12.75">
      <c r="A396" s="106"/>
      <c r="B396" s="107">
        <v>390</v>
      </c>
      <c r="C396" s="114">
        <f>70500*E2</f>
        <v>70500</v>
      </c>
      <c r="D396" s="106"/>
      <c r="E396" s="106"/>
      <c r="F396" s="106"/>
      <c r="G396" s="106"/>
      <c r="H396" s="106"/>
      <c r="I396" s="106"/>
      <c r="J396" s="106"/>
      <c r="K396" s="106"/>
    </row>
    <row r="397" spans="1:11" ht="12.75">
      <c r="A397" s="106"/>
      <c r="B397" s="107">
        <v>391</v>
      </c>
      <c r="C397" s="112">
        <f>70650*E2</f>
        <v>70650</v>
      </c>
      <c r="D397" s="106"/>
      <c r="E397" s="106"/>
      <c r="F397" s="106"/>
      <c r="G397" s="106"/>
      <c r="H397" s="106"/>
      <c r="I397" s="106"/>
      <c r="J397" s="106"/>
      <c r="K397" s="106"/>
    </row>
    <row r="398" spans="1:11" ht="12.75">
      <c r="A398" s="106"/>
      <c r="B398" s="107">
        <v>392</v>
      </c>
      <c r="C398" s="112">
        <f>70800*E2</f>
        <v>70800</v>
      </c>
      <c r="D398" s="106"/>
      <c r="E398" s="106"/>
      <c r="F398" s="106"/>
      <c r="G398" s="106"/>
      <c r="H398" s="106"/>
      <c r="I398" s="106"/>
      <c r="J398" s="106"/>
      <c r="K398" s="106"/>
    </row>
    <row r="399" spans="1:11" ht="12.75">
      <c r="A399" s="106"/>
      <c r="B399" s="107">
        <v>393</v>
      </c>
      <c r="C399" s="112">
        <f>70950*E2</f>
        <v>70950</v>
      </c>
      <c r="D399" s="106"/>
      <c r="E399" s="106"/>
      <c r="F399" s="106"/>
      <c r="G399" s="106"/>
      <c r="H399" s="106"/>
      <c r="I399" s="106"/>
      <c r="J399" s="106"/>
      <c r="K399" s="106"/>
    </row>
    <row r="400" spans="1:11" ht="12.75">
      <c r="A400" s="106"/>
      <c r="B400" s="107">
        <v>394</v>
      </c>
      <c r="C400" s="112">
        <f>71100*E2</f>
        <v>71100</v>
      </c>
      <c r="D400" s="106"/>
      <c r="E400" s="106"/>
      <c r="F400" s="106"/>
      <c r="G400" s="106"/>
      <c r="H400" s="106"/>
      <c r="I400" s="106"/>
      <c r="J400" s="106"/>
      <c r="K400" s="106"/>
    </row>
    <row r="401" spans="1:11" ht="12.75">
      <c r="A401" s="106"/>
      <c r="B401" s="107">
        <v>395</v>
      </c>
      <c r="C401" s="114">
        <f>71250*E2</f>
        <v>71250</v>
      </c>
      <c r="D401" s="106"/>
      <c r="E401" s="106"/>
      <c r="F401" s="106"/>
      <c r="G401" s="106"/>
      <c r="H401" s="106"/>
      <c r="I401" s="106"/>
      <c r="J401" s="106"/>
      <c r="K401" s="106"/>
    </row>
    <row r="402" spans="1:11" ht="12.75">
      <c r="A402" s="106"/>
      <c r="B402" s="107">
        <v>396</v>
      </c>
      <c r="C402" s="112">
        <f>71400*E2</f>
        <v>71400</v>
      </c>
      <c r="D402" s="106"/>
      <c r="E402" s="106"/>
      <c r="F402" s="106"/>
      <c r="G402" s="106"/>
      <c r="H402" s="106"/>
      <c r="I402" s="106"/>
      <c r="J402" s="106"/>
      <c r="K402" s="106"/>
    </row>
    <row r="403" spans="1:11" ht="12.75">
      <c r="A403" s="106"/>
      <c r="B403" s="107">
        <v>397</v>
      </c>
      <c r="C403" s="112">
        <f>71550*E2</f>
        <v>71550</v>
      </c>
      <c r="D403" s="106"/>
      <c r="E403" s="106"/>
      <c r="F403" s="106"/>
      <c r="G403" s="106"/>
      <c r="H403" s="106"/>
      <c r="I403" s="106"/>
      <c r="J403" s="106"/>
      <c r="K403" s="106"/>
    </row>
    <row r="404" spans="1:11" ht="12.75">
      <c r="A404" s="106"/>
      <c r="B404" s="107">
        <v>398</v>
      </c>
      <c r="C404" s="112">
        <f>71700*E2</f>
        <v>71700</v>
      </c>
      <c r="D404" s="106"/>
      <c r="E404" s="106"/>
      <c r="F404" s="106"/>
      <c r="G404" s="106"/>
      <c r="H404" s="106"/>
      <c r="I404" s="106"/>
      <c r="J404" s="106"/>
      <c r="K404" s="106"/>
    </row>
    <row r="405" spans="1:11" ht="12.75">
      <c r="A405" s="106"/>
      <c r="B405" s="107">
        <v>399</v>
      </c>
      <c r="C405" s="112">
        <f>71850*E2</f>
        <v>71850</v>
      </c>
      <c r="D405" s="106"/>
      <c r="E405" s="106"/>
      <c r="F405" s="106"/>
      <c r="G405" s="106"/>
      <c r="H405" s="106"/>
      <c r="I405" s="106"/>
      <c r="J405" s="106"/>
      <c r="K405" s="106"/>
    </row>
    <row r="406" spans="1:11" ht="12.75">
      <c r="A406" s="106"/>
      <c r="B406" s="107">
        <v>400</v>
      </c>
      <c r="C406" s="114">
        <f>72000*E2</f>
        <v>72000</v>
      </c>
      <c r="D406" s="106"/>
      <c r="E406" s="106"/>
      <c r="F406" s="106"/>
      <c r="G406" s="106"/>
      <c r="H406" s="106"/>
      <c r="I406" s="106"/>
      <c r="J406" s="106"/>
      <c r="K406" s="106"/>
    </row>
    <row r="407" spans="1:11" ht="12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1:11" ht="12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1:11" ht="12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2"/>
  <sheetViews>
    <sheetView showGridLines="0" tabSelected="1" zoomScale="70" zoomScaleNormal="70" zoomScalePageLayoutView="0" workbookViewId="0" topLeftCell="A1">
      <selection activeCell="C2" sqref="C2"/>
    </sheetView>
  </sheetViews>
  <sheetFormatPr defaultColWidth="11.421875" defaultRowHeight="12.75"/>
  <cols>
    <col min="1" max="1" width="4.8515625" style="1" customWidth="1"/>
    <col min="2" max="2" width="56.00390625" style="1" customWidth="1"/>
    <col min="3" max="3" width="28.7109375" style="1" customWidth="1"/>
    <col min="4" max="4" width="19.7109375" style="1" customWidth="1"/>
    <col min="5" max="5" width="29.57421875" style="1" customWidth="1"/>
    <col min="6" max="6" width="20.00390625" style="1" customWidth="1"/>
    <col min="7" max="7" width="23.00390625" style="1" customWidth="1"/>
    <col min="8" max="8" width="7.57421875" style="1" customWidth="1"/>
    <col min="9" max="9" width="20.28125" style="1" customWidth="1"/>
    <col min="10" max="16384" width="9.140625" style="1" customWidth="1"/>
  </cols>
  <sheetData>
    <row r="2" spans="2:7" ht="21.75" customHeight="1">
      <c r="B2" s="122" t="s">
        <v>303</v>
      </c>
      <c r="C2" s="123"/>
      <c r="D2" s="124"/>
      <c r="E2" s="122" t="s">
        <v>304</v>
      </c>
      <c r="F2" s="325"/>
      <c r="G2" s="325"/>
    </row>
    <row r="3" spans="2:7" ht="21.75" customHeight="1">
      <c r="B3" s="122"/>
      <c r="C3" s="124"/>
      <c r="D3" s="124"/>
      <c r="E3" s="124"/>
      <c r="F3" s="124"/>
      <c r="G3" s="124"/>
    </row>
    <row r="4" spans="1:7" ht="22.5" customHeight="1">
      <c r="A4" s="1" t="s">
        <v>305</v>
      </c>
      <c r="B4" s="122" t="s">
        <v>306</v>
      </c>
      <c r="C4" s="125"/>
      <c r="D4" s="124"/>
      <c r="E4" s="122" t="s">
        <v>307</v>
      </c>
      <c r="F4" s="325"/>
      <c r="G4" s="325"/>
    </row>
    <row r="5" ht="29.25" customHeight="1"/>
    <row r="6" spans="2:9" ht="24.75" customHeight="1">
      <c r="B6" s="326" t="s">
        <v>308</v>
      </c>
      <c r="C6" s="326"/>
      <c r="D6" s="326"/>
      <c r="E6" s="326"/>
      <c r="F6" s="326"/>
      <c r="G6" s="326"/>
      <c r="H6" s="126"/>
      <c r="I6" s="127"/>
    </row>
    <row r="7" spans="2:7" ht="33.75" customHeight="1">
      <c r="B7" s="17"/>
      <c r="C7" s="17"/>
      <c r="D7" s="17"/>
      <c r="E7" s="17"/>
      <c r="G7" s="81"/>
    </row>
    <row r="8" spans="2:14" s="82" customFormat="1" ht="15.75" customHeight="1">
      <c r="B8" s="128"/>
      <c r="C8" s="129"/>
      <c r="D8" s="129"/>
      <c r="E8" s="130" t="str">
        <f>x!F2</f>
        <v>Vigente desde el 01/04/2024</v>
      </c>
      <c r="F8" s="129"/>
      <c r="G8" s="131"/>
      <c r="H8" s="128"/>
      <c r="I8" s="128"/>
      <c r="J8" s="128"/>
      <c r="K8" s="128"/>
      <c r="L8" s="128"/>
      <c r="M8" s="128"/>
      <c r="N8" s="128"/>
    </row>
    <row r="9" spans="2:9" s="82" customFormat="1" ht="12.75" customHeight="1">
      <c r="B9" s="132"/>
      <c r="C9" s="132"/>
      <c r="D9" s="133"/>
      <c r="E9" s="133"/>
      <c r="F9" s="133"/>
      <c r="G9" s="134"/>
      <c r="H9" s="134"/>
      <c r="I9" s="134"/>
    </row>
    <row r="10" spans="2:14" s="82" customFormat="1" ht="22.5" customHeight="1">
      <c r="B10" s="135"/>
      <c r="C10" s="132"/>
      <c r="D10" s="133"/>
      <c r="E10" s="133"/>
      <c r="F10" s="133"/>
      <c r="G10" s="134"/>
      <c r="H10" s="134"/>
      <c r="I10" s="134"/>
      <c r="M10" s="136"/>
      <c r="N10" s="136"/>
    </row>
    <row r="11" spans="2:14" s="82" customFormat="1" ht="39.75" customHeight="1">
      <c r="B11" s="137" t="s">
        <v>309</v>
      </c>
      <c r="C11" s="138" t="s">
        <v>310</v>
      </c>
      <c r="D11" s="139" t="s">
        <v>311</v>
      </c>
      <c r="E11" s="140"/>
      <c r="F11" s="140"/>
      <c r="G11" s="141"/>
      <c r="H11" s="141"/>
      <c r="I11" s="141"/>
      <c r="M11" s="142">
        <v>1</v>
      </c>
      <c r="N11" s="136"/>
    </row>
    <row r="12" spans="2:14" s="82" customFormat="1" ht="22.5" customHeight="1">
      <c r="B12" s="143" t="s">
        <v>312</v>
      </c>
      <c r="C12" s="144"/>
      <c r="D12" s="145">
        <f>IF(C12=1,1*x!C6,0)</f>
        <v>0</v>
      </c>
      <c r="E12" s="146"/>
      <c r="F12" s="146"/>
      <c r="G12" s="147"/>
      <c r="H12" s="147"/>
      <c r="I12" s="147"/>
      <c r="M12" s="136"/>
      <c r="N12" s="136"/>
    </row>
    <row r="13" spans="2:14" s="82" customFormat="1" ht="22.5" customHeight="1">
      <c r="B13" s="143" t="s">
        <v>313</v>
      </c>
      <c r="C13" s="144"/>
      <c r="D13" s="145">
        <f>IF(C13=1,2*x!C6,0)</f>
        <v>0</v>
      </c>
      <c r="E13" s="146"/>
      <c r="F13" s="146"/>
      <c r="G13" s="147"/>
      <c r="H13" s="147"/>
      <c r="I13" s="147"/>
      <c r="M13" s="136"/>
      <c r="N13" s="136"/>
    </row>
    <row r="14" spans="2:9" s="82" customFormat="1" ht="22.5" customHeight="1">
      <c r="B14" s="143" t="s">
        <v>314</v>
      </c>
      <c r="C14" s="144"/>
      <c r="D14" s="145">
        <f>IF(C14=1,3*x!C6,0)</f>
        <v>0</v>
      </c>
      <c r="E14" s="146"/>
      <c r="F14" s="146"/>
      <c r="G14" s="147"/>
      <c r="H14" s="147"/>
      <c r="I14" s="147"/>
    </row>
    <row r="15" spans="2:9" s="82" customFormat="1" ht="22.5" customHeight="1">
      <c r="B15" s="143" t="s">
        <v>315</v>
      </c>
      <c r="C15" s="144"/>
      <c r="D15" s="145">
        <f>IF(C15=1,VLOOKUP(C17,'Tabla mas de 15'!$B$5:$C$2002,2)*x!C6,0)</f>
        <v>0</v>
      </c>
      <c r="E15" s="148"/>
      <c r="F15" s="149"/>
      <c r="G15" s="147"/>
      <c r="H15" s="147"/>
      <c r="I15" s="147"/>
    </row>
    <row r="16" spans="2:9" s="82" customFormat="1" ht="33" customHeight="1">
      <c r="B16" s="150"/>
      <c r="C16" s="151"/>
      <c r="D16" s="152"/>
      <c r="E16" s="146"/>
      <c r="F16" s="146"/>
      <c r="G16" s="147"/>
      <c r="H16" s="147"/>
      <c r="I16" s="147"/>
    </row>
    <row r="17" spans="2:9" s="82" customFormat="1" ht="25.5" customHeight="1">
      <c r="B17" s="140" t="s">
        <v>316</v>
      </c>
      <c r="C17" s="153"/>
      <c r="D17" s="146"/>
      <c r="E17" s="154"/>
      <c r="F17" s="146"/>
      <c r="G17" s="147"/>
      <c r="H17" s="147"/>
      <c r="I17" s="147"/>
    </row>
    <row r="18" spans="2:9" s="82" customFormat="1" ht="22.5" customHeight="1">
      <c r="B18" s="140"/>
      <c r="C18" s="146"/>
      <c r="D18" s="146"/>
      <c r="E18" s="146"/>
      <c r="F18" s="146"/>
      <c r="G18" s="155" t="s">
        <v>317</v>
      </c>
      <c r="H18" s="147"/>
      <c r="I18" s="147"/>
    </row>
    <row r="19" spans="2:9" s="82" customFormat="1" ht="36.75" customHeight="1">
      <c r="B19" s="140"/>
      <c r="C19" s="146"/>
      <c r="D19" s="146"/>
      <c r="E19" s="146"/>
      <c r="F19" s="146"/>
      <c r="G19" s="156"/>
      <c r="H19" s="147"/>
      <c r="I19" s="147"/>
    </row>
    <row r="20" spans="2:9" s="82" customFormat="1" ht="27.75" customHeight="1">
      <c r="B20" s="327" t="s">
        <v>318</v>
      </c>
      <c r="C20" s="327"/>
      <c r="D20" s="327"/>
      <c r="E20" s="327"/>
      <c r="F20" s="157"/>
      <c r="G20" s="158"/>
      <c r="H20" s="128"/>
      <c r="I20" s="128"/>
    </row>
    <row r="21" spans="2:14" s="82" customFormat="1" ht="19.5" customHeight="1">
      <c r="B21" s="159"/>
      <c r="C21" s="159"/>
      <c r="D21" s="159"/>
      <c r="E21" s="159"/>
      <c r="F21" s="160"/>
      <c r="G21" s="161"/>
      <c r="H21" s="128"/>
      <c r="I21" s="128"/>
      <c r="J21" s="128"/>
      <c r="K21" s="128"/>
      <c r="L21" s="128"/>
      <c r="M21" s="128"/>
      <c r="N21" s="128"/>
    </row>
    <row r="22" spans="2:14" s="82" customFormat="1" ht="19.5" customHeight="1">
      <c r="B22" s="159"/>
      <c r="C22" s="159"/>
      <c r="D22" s="159"/>
      <c r="E22" s="159"/>
      <c r="F22" s="160"/>
      <c r="G22" s="161"/>
      <c r="H22" s="128"/>
      <c r="I22" s="128"/>
      <c r="J22" s="128"/>
      <c r="K22" s="128"/>
      <c r="L22" s="128"/>
      <c r="M22" s="128"/>
      <c r="N22" s="128"/>
    </row>
    <row r="23" spans="2:14" s="82" customFormat="1" ht="19.5" customHeight="1">
      <c r="B23" s="162"/>
      <c r="C23" s="162"/>
      <c r="D23" s="162"/>
      <c r="E23" s="163"/>
      <c r="F23" s="160"/>
      <c r="G23" s="161"/>
      <c r="H23" s="128"/>
      <c r="I23" s="128"/>
      <c r="J23" s="128"/>
      <c r="K23" s="128"/>
      <c r="L23" s="128"/>
      <c r="M23" s="128"/>
      <c r="N23" s="128"/>
    </row>
    <row r="24" spans="2:14" s="82" customFormat="1" ht="26.25" customHeight="1">
      <c r="B24" s="328" t="s">
        <v>319</v>
      </c>
      <c r="C24" s="328"/>
      <c r="D24" s="328"/>
      <c r="E24" s="291">
        <f>MAX(D12:D15)</f>
        <v>0</v>
      </c>
      <c r="F24" s="164"/>
      <c r="G24" s="161"/>
      <c r="H24" s="165"/>
      <c r="I24" s="128"/>
      <c r="J24" s="128"/>
      <c r="K24" s="128"/>
      <c r="L24" s="128"/>
      <c r="M24" s="128"/>
      <c r="N24" s="128"/>
    </row>
    <row r="25" spans="2:8" s="82" customFormat="1" ht="16.5" customHeight="1">
      <c r="B25" s="166"/>
      <c r="C25" s="167"/>
      <c r="D25" s="168"/>
      <c r="E25" s="167"/>
      <c r="F25" s="169"/>
      <c r="G25" s="161"/>
      <c r="H25" s="170"/>
    </row>
    <row r="26" spans="2:8" s="82" customFormat="1" ht="26.25" customHeight="1">
      <c r="B26" s="328" t="s">
        <v>320</v>
      </c>
      <c r="C26" s="328"/>
      <c r="D26" s="328"/>
      <c r="E26" s="292"/>
      <c r="F26" s="169"/>
      <c r="G26" s="161"/>
      <c r="H26" s="170"/>
    </row>
    <row r="27" spans="2:9" s="82" customFormat="1" ht="16.5" customHeight="1">
      <c r="B27" s="320" t="s">
        <v>321</v>
      </c>
      <c r="C27" s="320"/>
      <c r="D27" s="171"/>
      <c r="G27" s="172"/>
      <c r="H27" s="97"/>
      <c r="I27" s="1"/>
    </row>
    <row r="28" spans="2:9" s="82" customFormat="1" ht="16.5" customHeight="1">
      <c r="B28" s="320"/>
      <c r="C28" s="320"/>
      <c r="D28" s="171"/>
      <c r="G28" s="173"/>
      <c r="H28" s="97"/>
      <c r="I28" s="1"/>
    </row>
    <row r="29" spans="2:10" ht="19.5" customHeight="1">
      <c r="B29" s="174"/>
      <c r="C29" s="175"/>
      <c r="D29" s="176"/>
      <c r="E29" s="177"/>
      <c r="F29" s="178"/>
      <c r="G29" s="179"/>
      <c r="H29" s="100"/>
      <c r="I29" s="17"/>
      <c r="J29" s="136" t="s">
        <v>322</v>
      </c>
    </row>
    <row r="30" spans="2:9" ht="16.5" customHeight="1">
      <c r="B30" s="180"/>
      <c r="C30" s="17"/>
      <c r="D30" s="178"/>
      <c r="E30" s="177"/>
      <c r="F30" s="178"/>
      <c r="G30" s="179"/>
      <c r="H30" s="100"/>
      <c r="I30" s="17"/>
    </row>
    <row r="31" spans="2:9" ht="16.5" customHeight="1">
      <c r="B31" s="180"/>
      <c r="C31" s="17"/>
      <c r="D31" s="178"/>
      <c r="E31" s="177"/>
      <c r="F31" s="178"/>
      <c r="G31" s="179"/>
      <c r="H31" s="100"/>
      <c r="I31" s="17"/>
    </row>
    <row r="32" spans="2:9" ht="16.5" customHeight="1">
      <c r="B32" s="180"/>
      <c r="C32" s="17"/>
      <c r="D32" s="178"/>
      <c r="E32" s="177"/>
      <c r="F32" s="178"/>
      <c r="G32" s="179"/>
      <c r="H32" s="100"/>
      <c r="I32" s="17"/>
    </row>
    <row r="33" spans="2:8" ht="39.75" customHeight="1">
      <c r="B33" s="321">
        <f>IF(E26&lt;E24,J29,"")</f>
      </c>
      <c r="C33" s="321"/>
      <c r="D33" s="321"/>
      <c r="E33" s="321"/>
      <c r="F33" s="181"/>
      <c r="H33" s="97"/>
    </row>
    <row r="34" spans="2:8" ht="65.25" customHeight="1">
      <c r="B34" s="182"/>
      <c r="C34" s="183"/>
      <c r="D34" s="178"/>
      <c r="E34" s="177"/>
      <c r="F34" s="322"/>
      <c r="G34" s="322"/>
      <c r="H34" s="100"/>
    </row>
    <row r="35" spans="2:8" ht="39.75" customHeight="1">
      <c r="B35" s="182"/>
      <c r="C35" s="183"/>
      <c r="D35" s="184"/>
      <c r="E35" s="103"/>
      <c r="F35" s="322"/>
      <c r="G35" s="322"/>
      <c r="H35" s="100"/>
    </row>
    <row r="36" spans="2:8" ht="10.5" customHeight="1">
      <c r="B36" s="182"/>
      <c r="C36" s="183"/>
      <c r="D36" s="185"/>
      <c r="E36" s="186"/>
      <c r="F36" s="187"/>
      <c r="G36" s="187"/>
      <c r="H36" s="100"/>
    </row>
    <row r="37" spans="2:8" ht="36" customHeight="1">
      <c r="B37" s="188"/>
      <c r="C37" s="189"/>
      <c r="D37" s="190"/>
      <c r="E37" s="191"/>
      <c r="F37" s="323" t="s">
        <v>323</v>
      </c>
      <c r="G37" s="323"/>
      <c r="H37" s="100"/>
    </row>
    <row r="38" spans="2:8" ht="102" customHeight="1">
      <c r="B38" s="192"/>
      <c r="C38" s="193"/>
      <c r="D38" s="193"/>
      <c r="E38" s="194"/>
      <c r="F38" s="97"/>
      <c r="G38" s="100"/>
      <c r="H38" s="100"/>
    </row>
    <row r="39" spans="1:7" ht="16.5" customHeight="1">
      <c r="A39" s="104"/>
      <c r="B39" s="104" t="s">
        <v>324</v>
      </c>
      <c r="C39" s="104"/>
      <c r="D39" s="104"/>
      <c r="E39" s="104"/>
      <c r="F39" s="104"/>
      <c r="G39" s="104"/>
    </row>
    <row r="40" spans="1:8" ht="16.5" customHeight="1">
      <c r="A40" s="104"/>
      <c r="B40" s="111" t="s">
        <v>325</v>
      </c>
      <c r="C40" s="195"/>
      <c r="D40" s="195"/>
      <c r="E40" s="195"/>
      <c r="F40" s="195"/>
      <c r="G40" s="195"/>
      <c r="H40" s="196"/>
    </row>
    <row r="41" spans="1:8" ht="16.5" customHeight="1">
      <c r="A41" s="104"/>
      <c r="B41" s="195"/>
      <c r="C41" s="195" t="s">
        <v>326</v>
      </c>
      <c r="D41" s="195"/>
      <c r="E41" s="195"/>
      <c r="F41" s="195"/>
      <c r="G41" s="195"/>
      <c r="H41" s="196"/>
    </row>
    <row r="42" spans="1:8" ht="16.5" customHeight="1">
      <c r="A42" s="104"/>
      <c r="B42" s="111" t="s">
        <v>327</v>
      </c>
      <c r="C42" s="195"/>
      <c r="D42" s="195"/>
      <c r="E42" s="195"/>
      <c r="F42" s="195"/>
      <c r="G42" s="195"/>
      <c r="H42" s="196"/>
    </row>
    <row r="43" spans="1:8" ht="16.5" customHeight="1">
      <c r="A43" s="104"/>
      <c r="B43" s="195"/>
      <c r="C43" s="195" t="s">
        <v>328</v>
      </c>
      <c r="D43" s="195"/>
      <c r="E43" s="195"/>
      <c r="F43" s="195"/>
      <c r="G43" s="195"/>
      <c r="H43" s="196"/>
    </row>
    <row r="44" spans="1:8" ht="16.5" customHeight="1">
      <c r="A44" s="104"/>
      <c r="B44" s="111" t="s">
        <v>329</v>
      </c>
      <c r="C44" s="195"/>
      <c r="D44" s="195"/>
      <c r="E44" s="195"/>
      <c r="F44" s="195"/>
      <c r="G44" s="195"/>
      <c r="H44" s="196"/>
    </row>
    <row r="45" spans="1:8" ht="16.5" customHeight="1">
      <c r="A45" s="104"/>
      <c r="B45" s="111" t="s">
        <v>330</v>
      </c>
      <c r="C45" s="195"/>
      <c r="D45" s="195"/>
      <c r="E45" s="195"/>
      <c r="F45" s="195"/>
      <c r="G45" s="195"/>
      <c r="H45" s="196"/>
    </row>
    <row r="48" spans="2:10" ht="12.75">
      <c r="B48" s="17"/>
      <c r="C48" s="17"/>
      <c r="D48" s="17"/>
      <c r="E48" s="17"/>
      <c r="F48" s="17"/>
      <c r="G48" s="17"/>
      <c r="H48" s="17"/>
      <c r="I48" s="17"/>
      <c r="J48" s="17"/>
    </row>
    <row r="49" spans="2:10" ht="12.75">
      <c r="B49" s="17"/>
      <c r="C49" s="17"/>
      <c r="D49" s="17"/>
      <c r="E49" s="17"/>
      <c r="F49" s="324"/>
      <c r="G49" s="324"/>
      <c r="H49" s="17"/>
      <c r="I49" s="17"/>
      <c r="J49" s="17"/>
    </row>
    <row r="50" spans="2:10" ht="12.75">
      <c r="B50" s="17"/>
      <c r="C50" s="17"/>
      <c r="D50" s="17"/>
      <c r="E50" s="17"/>
      <c r="F50" s="18"/>
      <c r="G50" s="18"/>
      <c r="H50" s="17"/>
      <c r="I50" s="17"/>
      <c r="J50" s="17"/>
    </row>
    <row r="51" spans="2:10" ht="12.75">
      <c r="B51" s="17"/>
      <c r="C51" s="17"/>
      <c r="D51" s="17"/>
      <c r="E51" s="17"/>
      <c r="F51" s="18"/>
      <c r="G51" s="18"/>
      <c r="H51" s="17"/>
      <c r="I51" s="17"/>
      <c r="J51" s="17"/>
    </row>
    <row r="52" spans="2:10" ht="12.75">
      <c r="B52" s="17"/>
      <c r="C52" s="17"/>
      <c r="D52" s="17"/>
      <c r="E52" s="17"/>
      <c r="F52" s="18"/>
      <c r="G52" s="18"/>
      <c r="H52" s="17"/>
      <c r="I52" s="17"/>
      <c r="J52" s="17"/>
    </row>
    <row r="53" spans="2:10" ht="12.75">
      <c r="B53" s="17"/>
      <c r="C53" s="17"/>
      <c r="D53" s="17"/>
      <c r="E53" s="17"/>
      <c r="F53" s="18"/>
      <c r="G53" s="18"/>
      <c r="H53" s="17"/>
      <c r="I53" s="17"/>
      <c r="J53" s="17"/>
    </row>
    <row r="54" spans="2:10" ht="12.75">
      <c r="B54" s="17"/>
      <c r="C54" s="17"/>
      <c r="D54" s="17"/>
      <c r="E54" s="17"/>
      <c r="F54" s="17"/>
      <c r="G54" s="17"/>
      <c r="H54" s="17"/>
      <c r="I54" s="17"/>
      <c r="J54" s="17"/>
    </row>
    <row r="55" spans="2:10" ht="12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2.75">
      <c r="B56" s="113"/>
      <c r="C56" s="113"/>
      <c r="D56" s="113"/>
      <c r="E56" s="17"/>
      <c r="F56" s="17"/>
      <c r="G56" s="17"/>
      <c r="H56" s="17"/>
      <c r="I56" s="17"/>
      <c r="J56" s="17"/>
    </row>
    <row r="57" spans="2:10" ht="12.75">
      <c r="B57" s="197"/>
      <c r="C57" s="113"/>
      <c r="D57" s="113"/>
      <c r="E57" s="17"/>
      <c r="F57" s="17"/>
      <c r="G57" s="17"/>
      <c r="H57" s="17"/>
      <c r="I57" s="17"/>
      <c r="J57" s="17"/>
    </row>
    <row r="58" spans="2:3" ht="12.75">
      <c r="B58" s="106"/>
      <c r="C58" s="106"/>
    </row>
    <row r="59" spans="2:4" ht="12.75">
      <c r="B59" s="115"/>
      <c r="C59" s="106"/>
      <c r="D59" s="106"/>
    </row>
    <row r="60" spans="2:3" ht="12.75">
      <c r="B60" s="106"/>
      <c r="C60" s="106"/>
    </row>
    <row r="61" spans="2:3" ht="12.75">
      <c r="B61" s="115"/>
      <c r="C61" s="106"/>
    </row>
    <row r="62" spans="2:3" ht="12.75">
      <c r="B62" s="115"/>
      <c r="C62" s="106"/>
    </row>
  </sheetData>
  <sheetProtection password="CA22" sheet="1" objects="1" scenarios="1" selectLockedCells="1"/>
  <mergeCells count="11">
    <mergeCell ref="F49:G49"/>
    <mergeCell ref="F2:G2"/>
    <mergeCell ref="F4:G4"/>
    <mergeCell ref="B6:G6"/>
    <mergeCell ref="B20:E20"/>
    <mergeCell ref="B24:D24"/>
    <mergeCell ref="B26:D26"/>
    <mergeCell ref="B27:C28"/>
    <mergeCell ref="B33:E33"/>
    <mergeCell ref="F34:G35"/>
    <mergeCell ref="F37:G37"/>
  </mergeCells>
  <conditionalFormatting sqref="E36">
    <cfRule type="cellIs" priority="1" dxfId="7" operator="equal" stopIfTrue="1">
      <formula>"calcularlo a mano"</formula>
    </cfRule>
  </conditionalFormatting>
  <conditionalFormatting sqref="E24">
    <cfRule type="cellIs" priority="2" dxfId="8" operator="lessThan" stopIfTrue="1">
      <formula>$E$24</formula>
    </cfRule>
  </conditionalFormatting>
  <conditionalFormatting sqref="C2 C4">
    <cfRule type="cellIs" priority="3" dxfId="9" operator="greaterThan" stopIfTrue="1">
      <formula>0</formula>
    </cfRule>
  </conditionalFormatting>
  <conditionalFormatting sqref="F2:G2 F4:G4">
    <cfRule type="cellIs" priority="4" dxfId="9" operator="greaterThan" stopIfTrue="1">
      <formula>0</formula>
    </cfRule>
    <cfRule type="cellIs" priority="5" dxfId="10" operator="equal" stopIfTrue="1">
      <formula>0</formula>
    </cfRule>
  </conditionalFormatting>
  <conditionalFormatting sqref="E26">
    <cfRule type="cellIs" priority="6" dxfId="8" operator="lessThan" stopIfTrue="1">
      <formula>$E$24</formula>
    </cfRule>
  </conditionalFormatting>
  <conditionalFormatting sqref="B33:E33">
    <cfRule type="cellIs" priority="7" dxfId="8" operator="equal" stopIfTrue="1">
      <formula>$J$29</formula>
    </cfRule>
  </conditionalFormatting>
  <dataValidations count="1">
    <dataValidation type="list" allowBlank="1" showErrorMessage="1" sqref="C12:C16">
      <formula1>$M$11</formula1>
      <formula2>0</formula2>
    </dataValidation>
  </dataValidations>
  <printOptions/>
  <pageMargins left="0.6299212598425197" right="0.31496062992125984" top="1.3385826771653544" bottom="0.4330708661417323" header="0.35433070866141736" footer="0.4330708661417323"/>
  <pageSetup horizontalDpi="300" verticalDpi="300" orientation="portrait" paperSize="9" scale="50" r:id="rId2"/>
  <headerFooter alignWithMargins="0">
    <oddHeader>&amp;L&amp;G&amp;C&amp;"Arial,Negrita"&amp;16PLANILLA ANEXA</oddHeader>
    <oddFooter>&amp;C&amp;"Arial,Negrita"Vigente desde el 01/04/2024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G8" sqref="G8"/>
    </sheetView>
  </sheetViews>
  <sheetFormatPr defaultColWidth="11.00390625" defaultRowHeight="12.75"/>
  <sheetData>
    <row r="4" spans="2:5" ht="12.75" customHeight="1">
      <c r="B4" s="329" t="s">
        <v>331</v>
      </c>
      <c r="C4" s="329"/>
      <c r="D4" s="330">
        <f>IF('PUESTA A TIERRA'!E26&lt;=156000,3900,(('PUESTA A TIERRA'!E26)*2.5%))</f>
        <v>3900</v>
      </c>
      <c r="E4" s="330"/>
    </row>
    <row r="5" spans="2:5" ht="12.75" customHeight="1">
      <c r="B5" s="329"/>
      <c r="C5" s="329"/>
      <c r="D5" s="330"/>
      <c r="E5" s="330"/>
    </row>
    <row r="6" spans="2:5" ht="12.75">
      <c r="B6" s="329"/>
      <c r="C6" s="329"/>
      <c r="D6" s="330"/>
      <c r="E6" s="330"/>
    </row>
    <row r="7" spans="2:5" ht="12.75">
      <c r="B7" s="329"/>
      <c r="C7" s="329"/>
      <c r="D7" s="330"/>
      <c r="E7" s="330"/>
    </row>
    <row r="10" spans="3:5" ht="15">
      <c r="C10" s="198"/>
      <c r="D10" s="199"/>
      <c r="E10" s="199"/>
    </row>
    <row r="11" spans="2:5" ht="15.75" customHeight="1">
      <c r="B11" s="331" t="s">
        <v>332</v>
      </c>
      <c r="C11" s="331"/>
      <c r="D11" s="332">
        <v>0.012</v>
      </c>
      <c r="E11" s="332"/>
    </row>
    <row r="12" spans="2:5" ht="12.75">
      <c r="B12" s="331"/>
      <c r="C12" s="331"/>
      <c r="D12" s="333">
        <f>'PUESTA A TIERRA'!E26*1.2%</f>
        <v>0</v>
      </c>
      <c r="E12" s="333"/>
    </row>
    <row r="13" spans="2:5" ht="12.75">
      <c r="B13" s="331"/>
      <c r="C13" s="331"/>
      <c r="D13" s="333"/>
      <c r="E13" s="333"/>
    </row>
    <row r="14" spans="2:5" ht="12.75">
      <c r="B14" s="331"/>
      <c r="C14" s="331"/>
      <c r="D14" s="333"/>
      <c r="E14" s="333"/>
    </row>
    <row r="15" spans="2:5" ht="12.75">
      <c r="B15" s="331"/>
      <c r="C15" s="331"/>
      <c r="D15" s="333"/>
      <c r="E15" s="333"/>
    </row>
    <row r="18" spans="2:5" ht="12.75" customHeight="1">
      <c r="B18" s="329" t="s">
        <v>333</v>
      </c>
      <c r="C18" s="329"/>
      <c r="D18" s="330">
        <f>'PUESTA A TIERRA'!E26*0.1</f>
        <v>0</v>
      </c>
      <c r="E18" s="330"/>
    </row>
    <row r="19" spans="2:5" ht="12.75" customHeight="1">
      <c r="B19" s="329"/>
      <c r="C19" s="329"/>
      <c r="D19" s="330"/>
      <c r="E19" s="330"/>
    </row>
    <row r="20" spans="2:5" ht="12.75">
      <c r="B20" s="329"/>
      <c r="C20" s="329"/>
      <c r="D20" s="330"/>
      <c r="E20" s="330"/>
    </row>
    <row r="21" spans="2:5" ht="12.75">
      <c r="B21" s="329"/>
      <c r="C21" s="329"/>
      <c r="D21" s="330"/>
      <c r="E21" s="330"/>
    </row>
  </sheetData>
  <sheetProtection password="CA22" sheet="1" objects="1" scenarios="1" selectLockedCells="1" selectUnlockedCells="1"/>
  <mergeCells count="7">
    <mergeCell ref="B18:C21"/>
    <mergeCell ref="D18:E21"/>
    <mergeCell ref="B4:C7"/>
    <mergeCell ref="D4:E7"/>
    <mergeCell ref="B11:C15"/>
    <mergeCell ref="D11:E11"/>
    <mergeCell ref="D12:E15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200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9" sqref="F19"/>
    </sheetView>
  </sheetViews>
  <sheetFormatPr defaultColWidth="11.00390625" defaultRowHeight="12.75"/>
  <cols>
    <col min="1" max="1" width="10.140625" style="0" customWidth="1"/>
  </cols>
  <sheetData>
    <row r="1" ht="12.75">
      <c r="B1" s="200" t="s">
        <v>334</v>
      </c>
    </row>
    <row r="2" ht="12.75">
      <c r="B2" s="200"/>
    </row>
    <row r="3" spans="2:3" ht="12.75">
      <c r="B3" s="200" t="s">
        <v>335</v>
      </c>
      <c r="C3" s="200" t="s">
        <v>336</v>
      </c>
    </row>
    <row r="5" spans="2:3" ht="12.75">
      <c r="B5">
        <v>16</v>
      </c>
      <c r="C5">
        <v>3</v>
      </c>
    </row>
    <row r="6" spans="2:3" ht="12.75">
      <c r="B6">
        <v>17</v>
      </c>
      <c r="C6">
        <v>3</v>
      </c>
    </row>
    <row r="7" spans="2:3" ht="12.75">
      <c r="B7">
        <v>18</v>
      </c>
      <c r="C7">
        <v>3</v>
      </c>
    </row>
    <row r="8" spans="2:3" ht="12.75">
      <c r="B8">
        <v>19</v>
      </c>
      <c r="C8">
        <v>3</v>
      </c>
    </row>
    <row r="9" spans="2:3" ht="12.75">
      <c r="B9">
        <v>20</v>
      </c>
      <c r="C9">
        <v>4</v>
      </c>
    </row>
    <row r="10" spans="2:3" ht="12.75">
      <c r="B10">
        <v>21</v>
      </c>
      <c r="C10">
        <v>4</v>
      </c>
    </row>
    <row r="11" spans="2:3" ht="12.75">
      <c r="B11">
        <v>22</v>
      </c>
      <c r="C11">
        <v>4</v>
      </c>
    </row>
    <row r="12" spans="2:3" ht="12.75">
      <c r="B12">
        <v>23</v>
      </c>
      <c r="C12">
        <v>4</v>
      </c>
    </row>
    <row r="13" spans="2:3" ht="12.75">
      <c r="B13">
        <v>24</v>
      </c>
      <c r="C13">
        <v>4</v>
      </c>
    </row>
    <row r="14" spans="2:3" ht="12.75">
      <c r="B14">
        <v>25</v>
      </c>
      <c r="C14">
        <v>5</v>
      </c>
    </row>
    <row r="15" spans="2:3" ht="12.75">
      <c r="B15">
        <v>26</v>
      </c>
      <c r="C15">
        <v>5</v>
      </c>
    </row>
    <row r="16" spans="2:3" ht="12.75">
      <c r="B16">
        <v>27</v>
      </c>
      <c r="C16">
        <v>5</v>
      </c>
    </row>
    <row r="17" spans="2:3" ht="12.75">
      <c r="B17">
        <v>28</v>
      </c>
      <c r="C17">
        <v>5</v>
      </c>
    </row>
    <row r="18" spans="2:3" ht="12.75">
      <c r="B18">
        <v>29</v>
      </c>
      <c r="C18">
        <v>5</v>
      </c>
    </row>
    <row r="19" spans="2:3" ht="12.75">
      <c r="B19">
        <v>30</v>
      </c>
      <c r="C19">
        <v>6</v>
      </c>
    </row>
    <row r="20" spans="2:3" ht="12.75">
      <c r="B20">
        <v>31</v>
      </c>
      <c r="C20">
        <v>6</v>
      </c>
    </row>
    <row r="21" spans="2:3" ht="12.75">
      <c r="B21">
        <v>32</v>
      </c>
      <c r="C21">
        <v>6</v>
      </c>
    </row>
    <row r="22" spans="2:3" ht="12.75">
      <c r="B22">
        <v>33</v>
      </c>
      <c r="C22">
        <v>6</v>
      </c>
    </row>
    <row r="23" spans="2:3" ht="12.75">
      <c r="B23">
        <v>34</v>
      </c>
      <c r="C23">
        <v>6</v>
      </c>
    </row>
    <row r="24" spans="2:3" ht="12.75">
      <c r="B24">
        <v>35</v>
      </c>
      <c r="C24">
        <v>7</v>
      </c>
    </row>
    <row r="25" spans="2:3" ht="12.75">
      <c r="B25">
        <v>36</v>
      </c>
      <c r="C25">
        <v>7</v>
      </c>
    </row>
    <row r="26" spans="2:3" ht="12.75">
      <c r="B26">
        <v>37</v>
      </c>
      <c r="C26">
        <v>7</v>
      </c>
    </row>
    <row r="27" spans="2:3" ht="12.75">
      <c r="B27">
        <v>38</v>
      </c>
      <c r="C27">
        <v>7</v>
      </c>
    </row>
    <row r="28" spans="2:3" ht="12.75">
      <c r="B28">
        <v>39</v>
      </c>
      <c r="C28">
        <v>7</v>
      </c>
    </row>
    <row r="29" spans="2:3" ht="12.75">
      <c r="B29">
        <v>40</v>
      </c>
      <c r="C29">
        <v>8</v>
      </c>
    </row>
    <row r="30" spans="2:3" ht="12.75">
      <c r="B30">
        <v>41</v>
      </c>
      <c r="C30">
        <v>8</v>
      </c>
    </row>
    <row r="31" spans="2:3" ht="12.75">
      <c r="B31">
        <v>42</v>
      </c>
      <c r="C31">
        <v>8</v>
      </c>
    </row>
    <row r="32" spans="2:3" ht="12.75">
      <c r="B32">
        <v>43</v>
      </c>
      <c r="C32">
        <v>8</v>
      </c>
    </row>
    <row r="33" spans="2:3" ht="12.75">
      <c r="B33">
        <v>44</v>
      </c>
      <c r="C33">
        <v>8</v>
      </c>
    </row>
    <row r="34" spans="2:3" ht="12.75">
      <c r="B34">
        <v>45</v>
      </c>
      <c r="C34">
        <v>9</v>
      </c>
    </row>
    <row r="35" spans="2:3" ht="12.75">
      <c r="B35">
        <v>46</v>
      </c>
      <c r="C35">
        <v>9</v>
      </c>
    </row>
    <row r="36" spans="2:3" ht="12.75">
      <c r="B36">
        <v>47</v>
      </c>
      <c r="C36">
        <v>9</v>
      </c>
    </row>
    <row r="37" spans="2:3" ht="12.75">
      <c r="B37">
        <v>48</v>
      </c>
      <c r="C37">
        <v>9</v>
      </c>
    </row>
    <row r="38" spans="2:3" ht="12.75">
      <c r="B38">
        <v>49</v>
      </c>
      <c r="C38">
        <v>9</v>
      </c>
    </row>
    <row r="39" spans="2:3" ht="12.75">
      <c r="B39">
        <v>50</v>
      </c>
      <c r="C39">
        <v>10</v>
      </c>
    </row>
    <row r="40" spans="2:3" ht="12.75">
      <c r="B40">
        <v>51</v>
      </c>
      <c r="C40">
        <v>10</v>
      </c>
    </row>
    <row r="41" spans="2:3" ht="12.75">
      <c r="B41">
        <v>52</v>
      </c>
      <c r="C41">
        <v>10</v>
      </c>
    </row>
    <row r="42" spans="2:3" ht="12.75">
      <c r="B42">
        <v>53</v>
      </c>
      <c r="C42">
        <v>10</v>
      </c>
    </row>
    <row r="43" spans="2:3" ht="12.75">
      <c r="B43">
        <v>54</v>
      </c>
      <c r="C43">
        <v>10</v>
      </c>
    </row>
    <row r="44" spans="2:3" ht="12.75">
      <c r="B44">
        <v>55</v>
      </c>
      <c r="C44">
        <v>11</v>
      </c>
    </row>
    <row r="45" spans="2:3" ht="12.75">
      <c r="B45">
        <v>56</v>
      </c>
      <c r="C45">
        <v>11</v>
      </c>
    </row>
    <row r="46" spans="2:3" ht="12.75">
      <c r="B46">
        <v>57</v>
      </c>
      <c r="C46">
        <v>11</v>
      </c>
    </row>
    <row r="47" spans="2:3" ht="12.75">
      <c r="B47">
        <v>58</v>
      </c>
      <c r="C47">
        <v>11</v>
      </c>
    </row>
    <row r="48" spans="2:3" ht="12.75">
      <c r="B48">
        <v>59</v>
      </c>
      <c r="C48">
        <v>11</v>
      </c>
    </row>
    <row r="49" spans="2:3" ht="12.75">
      <c r="B49">
        <v>60</v>
      </c>
      <c r="C49">
        <v>12</v>
      </c>
    </row>
    <row r="50" spans="2:3" ht="12.75">
      <c r="B50">
        <v>61</v>
      </c>
      <c r="C50">
        <v>12</v>
      </c>
    </row>
    <row r="51" spans="2:3" ht="12.75">
      <c r="B51">
        <v>62</v>
      </c>
      <c r="C51">
        <v>12</v>
      </c>
    </row>
    <row r="52" spans="2:3" ht="12.75">
      <c r="B52">
        <v>63</v>
      </c>
      <c r="C52">
        <v>12</v>
      </c>
    </row>
    <row r="53" spans="2:3" ht="12.75">
      <c r="B53">
        <v>64</v>
      </c>
      <c r="C53">
        <v>12</v>
      </c>
    </row>
    <row r="54" spans="2:3" ht="12.75">
      <c r="B54">
        <v>65</v>
      </c>
      <c r="C54">
        <v>13</v>
      </c>
    </row>
    <row r="55" spans="2:3" ht="12.75">
      <c r="B55">
        <v>66</v>
      </c>
      <c r="C55">
        <v>13</v>
      </c>
    </row>
    <row r="56" spans="2:3" ht="12.75">
      <c r="B56">
        <v>67</v>
      </c>
      <c r="C56">
        <v>13</v>
      </c>
    </row>
    <row r="57" spans="2:3" ht="12.75">
      <c r="B57">
        <v>68</v>
      </c>
      <c r="C57">
        <v>13</v>
      </c>
    </row>
    <row r="58" spans="2:3" ht="12.75">
      <c r="B58">
        <v>69</v>
      </c>
      <c r="C58">
        <v>13</v>
      </c>
    </row>
    <row r="59" spans="2:3" ht="12.75">
      <c r="B59">
        <v>70</v>
      </c>
      <c r="C59">
        <f>+C58+1</f>
        <v>14</v>
      </c>
    </row>
    <row r="60" spans="2:3" ht="12.75">
      <c r="B60">
        <v>71</v>
      </c>
      <c r="C60">
        <f>+C59</f>
        <v>14</v>
      </c>
    </row>
    <row r="61" spans="2:3" ht="12.75">
      <c r="B61">
        <v>72</v>
      </c>
      <c r="C61">
        <f>+C60</f>
        <v>14</v>
      </c>
    </row>
    <row r="62" spans="2:3" ht="12.75">
      <c r="B62">
        <v>73</v>
      </c>
      <c r="C62">
        <f>+C61</f>
        <v>14</v>
      </c>
    </row>
    <row r="63" spans="2:3" ht="12.75">
      <c r="B63">
        <v>74</v>
      </c>
      <c r="C63">
        <f>+C62</f>
        <v>14</v>
      </c>
    </row>
    <row r="64" spans="2:3" ht="12.75">
      <c r="B64">
        <v>75</v>
      </c>
      <c r="C64">
        <f>+C63+1</f>
        <v>15</v>
      </c>
    </row>
    <row r="65" spans="2:3" ht="12.75">
      <c r="B65">
        <v>76</v>
      </c>
      <c r="C65">
        <f>+C64</f>
        <v>15</v>
      </c>
    </row>
    <row r="66" spans="2:3" ht="12.75">
      <c r="B66">
        <v>77</v>
      </c>
      <c r="C66">
        <f>+C65</f>
        <v>15</v>
      </c>
    </row>
    <row r="67" spans="2:3" ht="12.75">
      <c r="B67">
        <v>78</v>
      </c>
      <c r="C67">
        <f>+C66</f>
        <v>15</v>
      </c>
    </row>
    <row r="68" spans="2:3" ht="12.75">
      <c r="B68">
        <v>79</v>
      </c>
      <c r="C68">
        <f>+C67</f>
        <v>15</v>
      </c>
    </row>
    <row r="69" spans="2:3" ht="12.75">
      <c r="B69">
        <v>80</v>
      </c>
      <c r="C69">
        <f>+C68+1</f>
        <v>16</v>
      </c>
    </row>
    <row r="70" spans="2:3" ht="12.75">
      <c r="B70">
        <v>81</v>
      </c>
      <c r="C70">
        <f>+C69</f>
        <v>16</v>
      </c>
    </row>
    <row r="71" spans="2:3" ht="12.75">
      <c r="B71">
        <v>82</v>
      </c>
      <c r="C71">
        <f>+C70</f>
        <v>16</v>
      </c>
    </row>
    <row r="72" spans="2:3" ht="12.75">
      <c r="B72">
        <v>83</v>
      </c>
      <c r="C72">
        <f>+C71</f>
        <v>16</v>
      </c>
    </row>
    <row r="73" spans="2:3" ht="12.75">
      <c r="B73">
        <v>84</v>
      </c>
      <c r="C73">
        <f>+C72</f>
        <v>16</v>
      </c>
    </row>
    <row r="74" spans="2:3" ht="12.75">
      <c r="B74">
        <v>85</v>
      </c>
      <c r="C74">
        <f>+C73+1</f>
        <v>17</v>
      </c>
    </row>
    <row r="75" spans="2:3" ht="12.75">
      <c r="B75">
        <v>86</v>
      </c>
      <c r="C75">
        <f>+C74</f>
        <v>17</v>
      </c>
    </row>
    <row r="76" spans="2:3" ht="12.75">
      <c r="B76">
        <v>87</v>
      </c>
      <c r="C76">
        <f>+C75</f>
        <v>17</v>
      </c>
    </row>
    <row r="77" spans="2:3" ht="12.75">
      <c r="B77">
        <v>88</v>
      </c>
      <c r="C77">
        <f>+C76</f>
        <v>17</v>
      </c>
    </row>
    <row r="78" spans="2:3" ht="12.75">
      <c r="B78">
        <v>89</v>
      </c>
      <c r="C78">
        <f>+C77</f>
        <v>17</v>
      </c>
    </row>
    <row r="79" spans="2:3" ht="12.75">
      <c r="B79">
        <v>90</v>
      </c>
      <c r="C79">
        <f>+C78+1</f>
        <v>18</v>
      </c>
    </row>
    <row r="80" spans="2:3" ht="12.75">
      <c r="B80">
        <v>91</v>
      </c>
      <c r="C80">
        <f>+C79</f>
        <v>18</v>
      </c>
    </row>
    <row r="81" spans="2:3" ht="12.75">
      <c r="B81">
        <v>92</v>
      </c>
      <c r="C81">
        <f>+C80</f>
        <v>18</v>
      </c>
    </row>
    <row r="82" spans="2:3" ht="12.75">
      <c r="B82">
        <v>93</v>
      </c>
      <c r="C82">
        <f>+C81</f>
        <v>18</v>
      </c>
    </row>
    <row r="83" spans="2:3" ht="12.75">
      <c r="B83">
        <v>94</v>
      </c>
      <c r="C83">
        <f>+C82</f>
        <v>18</v>
      </c>
    </row>
    <row r="84" spans="2:3" ht="12.75">
      <c r="B84">
        <v>95</v>
      </c>
      <c r="C84">
        <f>+C83+1</f>
        <v>19</v>
      </c>
    </row>
    <row r="85" spans="2:3" ht="12.75">
      <c r="B85">
        <v>96</v>
      </c>
      <c r="C85">
        <f>+C84</f>
        <v>19</v>
      </c>
    </row>
    <row r="86" spans="2:3" ht="12.75">
      <c r="B86">
        <v>97</v>
      </c>
      <c r="C86">
        <f>+C85</f>
        <v>19</v>
      </c>
    </row>
    <row r="87" spans="2:3" ht="12.75">
      <c r="B87">
        <v>98</v>
      </c>
      <c r="C87">
        <f>+C86</f>
        <v>19</v>
      </c>
    </row>
    <row r="88" spans="2:3" ht="12.75">
      <c r="B88">
        <v>99</v>
      </c>
      <c r="C88">
        <f>+C87</f>
        <v>19</v>
      </c>
    </row>
    <row r="89" spans="2:3" ht="12.75">
      <c r="B89">
        <v>100</v>
      </c>
      <c r="C89">
        <f>+C88+1</f>
        <v>20</v>
      </c>
    </row>
    <row r="90" spans="2:3" ht="12.75">
      <c r="B90">
        <v>101</v>
      </c>
      <c r="C90">
        <f>+C89</f>
        <v>20</v>
      </c>
    </row>
    <row r="91" spans="2:3" ht="12.75">
      <c r="B91">
        <v>102</v>
      </c>
      <c r="C91">
        <f>+C90</f>
        <v>20</v>
      </c>
    </row>
    <row r="92" spans="2:3" ht="12.75">
      <c r="B92">
        <v>103</v>
      </c>
      <c r="C92">
        <f>+C91</f>
        <v>20</v>
      </c>
    </row>
    <row r="93" spans="2:3" ht="12.75">
      <c r="B93">
        <v>104</v>
      </c>
      <c r="C93">
        <f>+C92</f>
        <v>20</v>
      </c>
    </row>
    <row r="94" spans="2:3" ht="12.75">
      <c r="B94">
        <v>105</v>
      </c>
      <c r="C94">
        <f>+C93+1</f>
        <v>21</v>
      </c>
    </row>
    <row r="95" spans="2:3" ht="12.75">
      <c r="B95">
        <v>106</v>
      </c>
      <c r="C95">
        <f>+C94</f>
        <v>21</v>
      </c>
    </row>
    <row r="96" spans="2:3" ht="12.75">
      <c r="B96">
        <v>107</v>
      </c>
      <c r="C96">
        <f>+C95</f>
        <v>21</v>
      </c>
    </row>
    <row r="97" spans="2:3" ht="12.75">
      <c r="B97">
        <v>108</v>
      </c>
      <c r="C97">
        <f>+C96</f>
        <v>21</v>
      </c>
    </row>
    <row r="98" spans="2:3" ht="12.75">
      <c r="B98">
        <v>109</v>
      </c>
      <c r="C98">
        <f>+C97</f>
        <v>21</v>
      </c>
    </row>
    <row r="99" spans="2:3" ht="12.75">
      <c r="B99">
        <v>110</v>
      </c>
      <c r="C99">
        <f>+C98+1</f>
        <v>22</v>
      </c>
    </row>
    <row r="100" spans="2:3" ht="12.75">
      <c r="B100">
        <v>111</v>
      </c>
      <c r="C100">
        <f>+C99</f>
        <v>22</v>
      </c>
    </row>
    <row r="101" spans="2:3" ht="12.75">
      <c r="B101">
        <v>112</v>
      </c>
      <c r="C101">
        <f>+C100</f>
        <v>22</v>
      </c>
    </row>
    <row r="102" spans="2:3" ht="12.75">
      <c r="B102">
        <v>113</v>
      </c>
      <c r="C102">
        <f>+C101</f>
        <v>22</v>
      </c>
    </row>
    <row r="103" spans="2:3" ht="12.75">
      <c r="B103">
        <v>114</v>
      </c>
      <c r="C103">
        <f>+C102</f>
        <v>22</v>
      </c>
    </row>
    <row r="104" spans="2:3" ht="12.75">
      <c r="B104">
        <v>115</v>
      </c>
      <c r="C104">
        <f>+C103+1</f>
        <v>23</v>
      </c>
    </row>
    <row r="105" spans="2:3" ht="12.75">
      <c r="B105">
        <v>116</v>
      </c>
      <c r="C105">
        <f>+C104</f>
        <v>23</v>
      </c>
    </row>
    <row r="106" spans="2:3" ht="12.75">
      <c r="B106">
        <v>117</v>
      </c>
      <c r="C106">
        <f>+C105</f>
        <v>23</v>
      </c>
    </row>
    <row r="107" spans="2:3" ht="12.75">
      <c r="B107">
        <v>118</v>
      </c>
      <c r="C107">
        <f>+C106</f>
        <v>23</v>
      </c>
    </row>
    <row r="108" spans="2:3" ht="12.75">
      <c r="B108">
        <v>119</v>
      </c>
      <c r="C108">
        <f>+C107</f>
        <v>23</v>
      </c>
    </row>
    <row r="109" spans="2:3" ht="12.75">
      <c r="B109">
        <v>120</v>
      </c>
      <c r="C109">
        <f>+C108+1</f>
        <v>24</v>
      </c>
    </row>
    <row r="110" spans="2:3" ht="12.75">
      <c r="B110">
        <v>121</v>
      </c>
      <c r="C110">
        <f>+C109</f>
        <v>24</v>
      </c>
    </row>
    <row r="111" spans="2:3" ht="12.75">
      <c r="B111">
        <v>122</v>
      </c>
      <c r="C111">
        <f>+C110</f>
        <v>24</v>
      </c>
    </row>
    <row r="112" spans="2:3" ht="12.75">
      <c r="B112">
        <v>123</v>
      </c>
      <c r="C112">
        <f>+C111</f>
        <v>24</v>
      </c>
    </row>
    <row r="113" spans="2:3" ht="12.75">
      <c r="B113">
        <v>124</v>
      </c>
      <c r="C113">
        <f>+C112</f>
        <v>24</v>
      </c>
    </row>
    <row r="114" spans="2:3" ht="12.75">
      <c r="B114">
        <v>125</v>
      </c>
      <c r="C114">
        <f>+C113+1</f>
        <v>25</v>
      </c>
    </row>
    <row r="115" spans="2:3" ht="12.75">
      <c r="B115">
        <v>126</v>
      </c>
      <c r="C115">
        <f>+C114</f>
        <v>25</v>
      </c>
    </row>
    <row r="116" spans="2:3" ht="12.75">
      <c r="B116">
        <v>127</v>
      </c>
      <c r="C116">
        <f>+C115</f>
        <v>25</v>
      </c>
    </row>
    <row r="117" spans="2:3" ht="12.75">
      <c r="B117">
        <v>128</v>
      </c>
      <c r="C117">
        <f>+C116</f>
        <v>25</v>
      </c>
    </row>
    <row r="118" spans="2:3" ht="12.75">
      <c r="B118">
        <v>129</v>
      </c>
      <c r="C118">
        <f>+C117</f>
        <v>25</v>
      </c>
    </row>
    <row r="119" spans="2:3" ht="12.75">
      <c r="B119">
        <v>130</v>
      </c>
      <c r="C119">
        <f>+C118+1</f>
        <v>26</v>
      </c>
    </row>
    <row r="120" spans="2:3" ht="12.75">
      <c r="B120">
        <v>131</v>
      </c>
      <c r="C120">
        <f>+C119</f>
        <v>26</v>
      </c>
    </row>
    <row r="121" spans="2:3" ht="12.75">
      <c r="B121">
        <v>132</v>
      </c>
      <c r="C121">
        <f>+C120</f>
        <v>26</v>
      </c>
    </row>
    <row r="122" spans="2:3" ht="12.75">
      <c r="B122">
        <v>133</v>
      </c>
      <c r="C122">
        <f>+C121</f>
        <v>26</v>
      </c>
    </row>
    <row r="123" spans="2:3" ht="12.75">
      <c r="B123">
        <v>134</v>
      </c>
      <c r="C123">
        <f>+C122</f>
        <v>26</v>
      </c>
    </row>
    <row r="124" spans="2:3" ht="12.75">
      <c r="B124">
        <v>135</v>
      </c>
      <c r="C124">
        <f>+C123+1</f>
        <v>27</v>
      </c>
    </row>
    <row r="125" spans="2:3" ht="12.75">
      <c r="B125">
        <v>136</v>
      </c>
      <c r="C125">
        <f>+C124</f>
        <v>27</v>
      </c>
    </row>
    <row r="126" spans="2:3" ht="12.75">
      <c r="B126">
        <v>137</v>
      </c>
      <c r="C126">
        <f>+C125</f>
        <v>27</v>
      </c>
    </row>
    <row r="127" spans="2:3" ht="12.75">
      <c r="B127">
        <v>138</v>
      </c>
      <c r="C127">
        <f>+C126</f>
        <v>27</v>
      </c>
    </row>
    <row r="128" spans="2:3" ht="12.75">
      <c r="B128">
        <v>139</v>
      </c>
      <c r="C128">
        <f>+C127</f>
        <v>27</v>
      </c>
    </row>
    <row r="129" spans="2:3" ht="12.75">
      <c r="B129">
        <v>140</v>
      </c>
      <c r="C129">
        <f>+C128+1</f>
        <v>28</v>
      </c>
    </row>
    <row r="130" spans="2:3" ht="12.75">
      <c r="B130">
        <v>141</v>
      </c>
      <c r="C130">
        <f>+C129</f>
        <v>28</v>
      </c>
    </row>
    <row r="131" spans="2:3" ht="12.75">
      <c r="B131">
        <v>142</v>
      </c>
      <c r="C131">
        <f>+C130</f>
        <v>28</v>
      </c>
    </row>
    <row r="132" spans="2:3" ht="12.75">
      <c r="B132">
        <v>143</v>
      </c>
      <c r="C132">
        <f>+C131</f>
        <v>28</v>
      </c>
    </row>
    <row r="133" spans="2:3" ht="12.75">
      <c r="B133">
        <v>144</v>
      </c>
      <c r="C133">
        <f>+C132</f>
        <v>28</v>
      </c>
    </row>
    <row r="134" spans="2:3" ht="12.75">
      <c r="B134">
        <v>145</v>
      </c>
      <c r="C134">
        <f>+C133+1</f>
        <v>29</v>
      </c>
    </row>
    <row r="135" spans="2:3" ht="12.75">
      <c r="B135">
        <v>146</v>
      </c>
      <c r="C135">
        <f>+C134</f>
        <v>29</v>
      </c>
    </row>
    <row r="136" spans="2:3" ht="12.75">
      <c r="B136">
        <v>147</v>
      </c>
      <c r="C136">
        <f>+C135</f>
        <v>29</v>
      </c>
    </row>
    <row r="137" spans="2:3" ht="12.75">
      <c r="B137">
        <v>148</v>
      </c>
      <c r="C137">
        <f>+C136</f>
        <v>29</v>
      </c>
    </row>
    <row r="138" spans="2:3" ht="12.75">
      <c r="B138">
        <v>149</v>
      </c>
      <c r="C138">
        <f>+C137</f>
        <v>29</v>
      </c>
    </row>
    <row r="139" spans="2:3" ht="12.75">
      <c r="B139">
        <v>150</v>
      </c>
      <c r="C139">
        <f>+C138+1</f>
        <v>30</v>
      </c>
    </row>
    <row r="140" spans="2:3" ht="12.75">
      <c r="B140">
        <v>151</v>
      </c>
      <c r="C140">
        <f>+C139</f>
        <v>30</v>
      </c>
    </row>
    <row r="141" spans="2:3" ht="12.75">
      <c r="B141">
        <v>152</v>
      </c>
      <c r="C141">
        <f>+C140</f>
        <v>30</v>
      </c>
    </row>
    <row r="142" spans="2:3" ht="12.75">
      <c r="B142">
        <v>153</v>
      </c>
      <c r="C142">
        <f>+C141</f>
        <v>30</v>
      </c>
    </row>
    <row r="143" spans="2:3" ht="12.75">
      <c r="B143">
        <v>154</v>
      </c>
      <c r="C143">
        <f>+C142</f>
        <v>30</v>
      </c>
    </row>
    <row r="144" spans="2:3" ht="12.75">
      <c r="B144">
        <v>155</v>
      </c>
      <c r="C144">
        <f>+C143+1</f>
        <v>31</v>
      </c>
    </row>
    <row r="145" spans="2:3" ht="12.75">
      <c r="B145">
        <v>156</v>
      </c>
      <c r="C145">
        <f>+C144</f>
        <v>31</v>
      </c>
    </row>
    <row r="146" spans="2:3" ht="12.75">
      <c r="B146">
        <v>157</v>
      </c>
      <c r="C146">
        <f>+C145</f>
        <v>31</v>
      </c>
    </row>
    <row r="147" spans="2:3" ht="12.75">
      <c r="B147">
        <v>158</v>
      </c>
      <c r="C147">
        <f>+C146</f>
        <v>31</v>
      </c>
    </row>
    <row r="148" spans="2:3" ht="12.75">
      <c r="B148">
        <v>159</v>
      </c>
      <c r="C148">
        <f>+C147</f>
        <v>31</v>
      </c>
    </row>
    <row r="149" spans="2:3" ht="12.75">
      <c r="B149">
        <v>160</v>
      </c>
      <c r="C149">
        <f>+C148+1</f>
        <v>32</v>
      </c>
    </row>
    <row r="150" spans="2:3" ht="12.75">
      <c r="B150">
        <v>161</v>
      </c>
      <c r="C150">
        <f>+C149</f>
        <v>32</v>
      </c>
    </row>
    <row r="151" spans="2:3" ht="12.75">
      <c r="B151">
        <v>162</v>
      </c>
      <c r="C151">
        <f>+C150</f>
        <v>32</v>
      </c>
    </row>
    <row r="152" spans="2:3" ht="12.75">
      <c r="B152">
        <v>163</v>
      </c>
      <c r="C152">
        <f>+C151</f>
        <v>32</v>
      </c>
    </row>
    <row r="153" spans="2:3" ht="12.75">
      <c r="B153">
        <v>164</v>
      </c>
      <c r="C153">
        <f>+C152</f>
        <v>32</v>
      </c>
    </row>
    <row r="154" spans="2:3" ht="12.75">
      <c r="B154">
        <v>165</v>
      </c>
      <c r="C154">
        <f>+C153+1</f>
        <v>33</v>
      </c>
    </row>
    <row r="155" spans="2:3" ht="12.75">
      <c r="B155">
        <v>166</v>
      </c>
      <c r="C155">
        <f>+C154</f>
        <v>33</v>
      </c>
    </row>
    <row r="156" spans="2:3" ht="12.75">
      <c r="B156">
        <v>167</v>
      </c>
      <c r="C156">
        <f>+C155</f>
        <v>33</v>
      </c>
    </row>
    <row r="157" spans="2:3" ht="12.75">
      <c r="B157">
        <v>168</v>
      </c>
      <c r="C157">
        <f>+C156</f>
        <v>33</v>
      </c>
    </row>
    <row r="158" spans="2:3" ht="12.75">
      <c r="B158">
        <v>169</v>
      </c>
      <c r="C158">
        <f>+C157</f>
        <v>33</v>
      </c>
    </row>
    <row r="159" spans="2:3" ht="12.75">
      <c r="B159">
        <v>170</v>
      </c>
      <c r="C159">
        <f>+C158+1</f>
        <v>34</v>
      </c>
    </row>
    <row r="160" spans="2:3" ht="12.75">
      <c r="B160">
        <v>171</v>
      </c>
      <c r="C160">
        <f>+C159</f>
        <v>34</v>
      </c>
    </row>
    <row r="161" spans="2:3" ht="12.75">
      <c r="B161">
        <v>172</v>
      </c>
      <c r="C161">
        <f>+C160</f>
        <v>34</v>
      </c>
    </row>
    <row r="162" spans="2:3" ht="12.75">
      <c r="B162">
        <v>173</v>
      </c>
      <c r="C162">
        <f>+C161</f>
        <v>34</v>
      </c>
    </row>
    <row r="163" spans="2:3" ht="12.75">
      <c r="B163">
        <v>174</v>
      </c>
      <c r="C163">
        <f>+C162</f>
        <v>34</v>
      </c>
    </row>
    <row r="164" spans="2:3" ht="12.75">
      <c r="B164">
        <v>175</v>
      </c>
      <c r="C164">
        <f>+C163+1</f>
        <v>35</v>
      </c>
    </row>
    <row r="165" spans="2:3" ht="12.75">
      <c r="B165">
        <v>176</v>
      </c>
      <c r="C165">
        <f>+C164</f>
        <v>35</v>
      </c>
    </row>
    <row r="166" spans="2:3" ht="12.75">
      <c r="B166">
        <v>177</v>
      </c>
      <c r="C166">
        <f>+C165</f>
        <v>35</v>
      </c>
    </row>
    <row r="167" spans="2:3" ht="12.75">
      <c r="B167">
        <v>178</v>
      </c>
      <c r="C167">
        <f>+C166</f>
        <v>35</v>
      </c>
    </row>
    <row r="168" spans="2:3" ht="12.75">
      <c r="B168">
        <v>179</v>
      </c>
      <c r="C168">
        <f>+C167</f>
        <v>35</v>
      </c>
    </row>
    <row r="169" spans="2:3" ht="12.75">
      <c r="B169">
        <v>180</v>
      </c>
      <c r="C169">
        <f>+C168+1</f>
        <v>36</v>
      </c>
    </row>
    <row r="170" spans="2:3" ht="12.75">
      <c r="B170">
        <v>181</v>
      </c>
      <c r="C170">
        <f>+C169</f>
        <v>36</v>
      </c>
    </row>
    <row r="171" spans="2:3" ht="12.75">
      <c r="B171">
        <v>182</v>
      </c>
      <c r="C171">
        <f>+C170</f>
        <v>36</v>
      </c>
    </row>
    <row r="172" spans="2:3" ht="12.75">
      <c r="B172">
        <v>183</v>
      </c>
      <c r="C172">
        <f>+C171</f>
        <v>36</v>
      </c>
    </row>
    <row r="173" spans="2:3" ht="12.75">
      <c r="B173">
        <v>184</v>
      </c>
      <c r="C173">
        <f>+C172</f>
        <v>36</v>
      </c>
    </row>
    <row r="174" spans="2:3" ht="12.75">
      <c r="B174">
        <v>185</v>
      </c>
      <c r="C174">
        <f>+C173+1</f>
        <v>37</v>
      </c>
    </row>
    <row r="175" spans="2:3" ht="12.75">
      <c r="B175">
        <v>186</v>
      </c>
      <c r="C175">
        <f>+C174</f>
        <v>37</v>
      </c>
    </row>
    <row r="176" spans="2:3" ht="12.75">
      <c r="B176">
        <v>187</v>
      </c>
      <c r="C176">
        <f>+C175</f>
        <v>37</v>
      </c>
    </row>
    <row r="177" spans="2:3" ht="12.75">
      <c r="B177">
        <v>188</v>
      </c>
      <c r="C177">
        <f>+C176</f>
        <v>37</v>
      </c>
    </row>
    <row r="178" spans="2:3" ht="12.75">
      <c r="B178">
        <v>189</v>
      </c>
      <c r="C178">
        <f>+C177</f>
        <v>37</v>
      </c>
    </row>
    <row r="179" spans="2:3" ht="12.75">
      <c r="B179">
        <v>190</v>
      </c>
      <c r="C179">
        <f>+C178+1</f>
        <v>38</v>
      </c>
    </row>
    <row r="180" spans="2:3" ht="12.75">
      <c r="B180">
        <v>191</v>
      </c>
      <c r="C180">
        <f>+C179</f>
        <v>38</v>
      </c>
    </row>
    <row r="181" spans="2:3" ht="12.75">
      <c r="B181">
        <v>192</v>
      </c>
      <c r="C181">
        <f>+C180</f>
        <v>38</v>
      </c>
    </row>
    <row r="182" spans="2:3" ht="12.75">
      <c r="B182">
        <v>193</v>
      </c>
      <c r="C182">
        <f>+C181</f>
        <v>38</v>
      </c>
    </row>
    <row r="183" spans="2:3" ht="12.75">
      <c r="B183">
        <v>194</v>
      </c>
      <c r="C183">
        <f>+C182</f>
        <v>38</v>
      </c>
    </row>
    <row r="184" spans="2:3" ht="12.75">
      <c r="B184">
        <v>195</v>
      </c>
      <c r="C184">
        <f>+C183+1</f>
        <v>39</v>
      </c>
    </row>
    <row r="185" spans="2:3" ht="12.75">
      <c r="B185">
        <v>196</v>
      </c>
      <c r="C185">
        <f>+C184</f>
        <v>39</v>
      </c>
    </row>
    <row r="186" spans="2:3" ht="12.75">
      <c r="B186">
        <v>197</v>
      </c>
      <c r="C186">
        <f>+C185</f>
        <v>39</v>
      </c>
    </row>
    <row r="187" spans="2:3" ht="12.75">
      <c r="B187">
        <v>198</v>
      </c>
      <c r="C187">
        <f>+C186</f>
        <v>39</v>
      </c>
    </row>
    <row r="188" spans="2:3" ht="12.75">
      <c r="B188">
        <v>199</v>
      </c>
      <c r="C188">
        <f>+C187</f>
        <v>39</v>
      </c>
    </row>
    <row r="189" spans="2:3" ht="12.75">
      <c r="B189">
        <v>200</v>
      </c>
      <c r="C189">
        <f>+C188+1</f>
        <v>40</v>
      </c>
    </row>
    <row r="190" spans="2:3" ht="12.75">
      <c r="B190">
        <v>201</v>
      </c>
      <c r="C190">
        <f>C189</f>
        <v>40</v>
      </c>
    </row>
    <row r="191" spans="2:3" ht="12.75">
      <c r="B191">
        <v>202</v>
      </c>
      <c r="C191">
        <f>C190</f>
        <v>40</v>
      </c>
    </row>
    <row r="192" spans="2:3" ht="12.75">
      <c r="B192">
        <v>203</v>
      </c>
      <c r="C192">
        <f>C191</f>
        <v>40</v>
      </c>
    </row>
    <row r="193" spans="2:3" ht="12.75">
      <c r="B193">
        <v>204</v>
      </c>
      <c r="C193">
        <f>C192</f>
        <v>40</v>
      </c>
    </row>
    <row r="194" spans="2:3" ht="12.75">
      <c r="B194">
        <v>205</v>
      </c>
      <c r="C194">
        <f>+C193+1</f>
        <v>41</v>
      </c>
    </row>
    <row r="195" spans="2:3" ht="12.75">
      <c r="B195">
        <v>206</v>
      </c>
      <c r="C195">
        <f>C194</f>
        <v>41</v>
      </c>
    </row>
    <row r="196" spans="2:3" ht="12.75">
      <c r="B196">
        <v>207</v>
      </c>
      <c r="C196">
        <f>C195</f>
        <v>41</v>
      </c>
    </row>
    <row r="197" spans="2:3" ht="12.75">
      <c r="B197">
        <v>208</v>
      </c>
      <c r="C197">
        <f>C196</f>
        <v>41</v>
      </c>
    </row>
    <row r="198" spans="2:3" ht="12.75">
      <c r="B198">
        <v>209</v>
      </c>
      <c r="C198">
        <f>C197</f>
        <v>41</v>
      </c>
    </row>
    <row r="199" spans="2:3" ht="12.75">
      <c r="B199">
        <v>210</v>
      </c>
      <c r="C199">
        <f>+C198+1</f>
        <v>42</v>
      </c>
    </row>
    <row r="200" spans="2:3" ht="12.75">
      <c r="B200">
        <v>211</v>
      </c>
      <c r="C200">
        <f>C199</f>
        <v>42</v>
      </c>
    </row>
    <row r="201" spans="2:3" ht="12.75">
      <c r="B201">
        <v>212</v>
      </c>
      <c r="C201">
        <f>C200</f>
        <v>42</v>
      </c>
    </row>
    <row r="202" spans="2:3" ht="12.75">
      <c r="B202">
        <v>213</v>
      </c>
      <c r="C202">
        <f>C201</f>
        <v>42</v>
      </c>
    </row>
    <row r="203" spans="2:3" ht="12.75">
      <c r="B203">
        <v>214</v>
      </c>
      <c r="C203">
        <f>C202</f>
        <v>42</v>
      </c>
    </row>
    <row r="204" spans="2:3" ht="12.75">
      <c r="B204">
        <v>215</v>
      </c>
      <c r="C204">
        <f>+C203+1</f>
        <v>43</v>
      </c>
    </row>
    <row r="205" spans="2:3" ht="12.75">
      <c r="B205">
        <v>216</v>
      </c>
      <c r="C205">
        <f>C204</f>
        <v>43</v>
      </c>
    </row>
    <row r="206" spans="2:3" ht="12.75">
      <c r="B206">
        <v>217</v>
      </c>
      <c r="C206">
        <f>C205</f>
        <v>43</v>
      </c>
    </row>
    <row r="207" spans="2:3" ht="12.75">
      <c r="B207">
        <v>218</v>
      </c>
      <c r="C207">
        <f>C206</f>
        <v>43</v>
      </c>
    </row>
    <row r="208" spans="2:3" ht="12.75">
      <c r="B208">
        <v>219</v>
      </c>
      <c r="C208">
        <f>C207</f>
        <v>43</v>
      </c>
    </row>
    <row r="209" spans="2:3" ht="12.75">
      <c r="B209">
        <v>220</v>
      </c>
      <c r="C209">
        <f>+C208+1</f>
        <v>44</v>
      </c>
    </row>
    <row r="210" spans="2:3" ht="12.75">
      <c r="B210">
        <v>221</v>
      </c>
      <c r="C210">
        <f>C209</f>
        <v>44</v>
      </c>
    </row>
    <row r="211" spans="2:3" ht="12.75">
      <c r="B211">
        <v>222</v>
      </c>
      <c r="C211">
        <f>C210</f>
        <v>44</v>
      </c>
    </row>
    <row r="212" spans="2:3" ht="12.75">
      <c r="B212">
        <v>223</v>
      </c>
      <c r="C212">
        <f>C211</f>
        <v>44</v>
      </c>
    </row>
    <row r="213" spans="2:3" ht="12.75">
      <c r="B213">
        <v>224</v>
      </c>
      <c r="C213">
        <f>C212</f>
        <v>44</v>
      </c>
    </row>
    <row r="214" spans="2:3" ht="12.75">
      <c r="B214">
        <v>225</v>
      </c>
      <c r="C214">
        <f>+C213+1</f>
        <v>45</v>
      </c>
    </row>
    <row r="215" spans="2:3" ht="12.75">
      <c r="B215">
        <v>226</v>
      </c>
      <c r="C215">
        <f>C214</f>
        <v>45</v>
      </c>
    </row>
    <row r="216" spans="2:3" ht="12.75">
      <c r="B216">
        <v>227</v>
      </c>
      <c r="C216">
        <f>C215</f>
        <v>45</v>
      </c>
    </row>
    <row r="217" spans="2:3" ht="12.75">
      <c r="B217">
        <v>228</v>
      </c>
      <c r="C217">
        <f>C216</f>
        <v>45</v>
      </c>
    </row>
    <row r="218" spans="2:3" ht="12.75">
      <c r="B218">
        <v>229</v>
      </c>
      <c r="C218">
        <f>C217</f>
        <v>45</v>
      </c>
    </row>
    <row r="219" spans="2:3" ht="12.75">
      <c r="B219">
        <v>230</v>
      </c>
      <c r="C219">
        <f>+C218+1</f>
        <v>46</v>
      </c>
    </row>
    <row r="220" spans="2:3" ht="12.75">
      <c r="B220">
        <v>231</v>
      </c>
      <c r="C220">
        <f>C219</f>
        <v>46</v>
      </c>
    </row>
    <row r="221" spans="2:3" ht="12.75">
      <c r="B221">
        <v>232</v>
      </c>
      <c r="C221">
        <f>C220</f>
        <v>46</v>
      </c>
    </row>
    <row r="222" spans="2:3" ht="12.75">
      <c r="B222">
        <v>233</v>
      </c>
      <c r="C222">
        <f>C221</f>
        <v>46</v>
      </c>
    </row>
    <row r="223" spans="2:3" ht="12.75">
      <c r="B223">
        <v>234</v>
      </c>
      <c r="C223">
        <f>C222</f>
        <v>46</v>
      </c>
    </row>
    <row r="224" spans="2:3" ht="12.75">
      <c r="B224">
        <v>235</v>
      </c>
      <c r="C224">
        <f>+C223+1</f>
        <v>47</v>
      </c>
    </row>
    <row r="225" spans="2:3" ht="12.75">
      <c r="B225">
        <v>236</v>
      </c>
      <c r="C225">
        <f>C224</f>
        <v>47</v>
      </c>
    </row>
    <row r="226" spans="2:3" ht="12.75">
      <c r="B226">
        <v>237</v>
      </c>
      <c r="C226">
        <f>C225</f>
        <v>47</v>
      </c>
    </row>
    <row r="227" spans="2:3" ht="12.75">
      <c r="B227">
        <v>238</v>
      </c>
      <c r="C227">
        <f>C226</f>
        <v>47</v>
      </c>
    </row>
    <row r="228" spans="2:3" ht="12.75">
      <c r="B228">
        <v>239</v>
      </c>
      <c r="C228">
        <f>C227</f>
        <v>47</v>
      </c>
    </row>
    <row r="229" spans="2:3" ht="12.75">
      <c r="B229">
        <v>240</v>
      </c>
      <c r="C229">
        <f>+C228+1</f>
        <v>48</v>
      </c>
    </row>
    <row r="230" spans="2:3" ht="12.75">
      <c r="B230">
        <v>241</v>
      </c>
      <c r="C230">
        <f>C229</f>
        <v>48</v>
      </c>
    </row>
    <row r="231" spans="2:3" ht="12.75">
      <c r="B231">
        <v>242</v>
      </c>
      <c r="C231">
        <f>C230</f>
        <v>48</v>
      </c>
    </row>
    <row r="232" spans="2:3" ht="12.75">
      <c r="B232">
        <v>243</v>
      </c>
      <c r="C232">
        <f>C231</f>
        <v>48</v>
      </c>
    </row>
    <row r="233" spans="2:3" ht="12.75">
      <c r="B233">
        <v>244</v>
      </c>
      <c r="C233">
        <f>C232</f>
        <v>48</v>
      </c>
    </row>
    <row r="234" spans="2:3" ht="12.75">
      <c r="B234">
        <v>245</v>
      </c>
      <c r="C234">
        <f>+C233+1</f>
        <v>49</v>
      </c>
    </row>
    <row r="235" spans="2:3" ht="12.75">
      <c r="B235">
        <v>246</v>
      </c>
      <c r="C235">
        <f>C234</f>
        <v>49</v>
      </c>
    </row>
    <row r="236" spans="2:3" ht="12.75">
      <c r="B236">
        <v>247</v>
      </c>
      <c r="C236">
        <f>C235</f>
        <v>49</v>
      </c>
    </row>
    <row r="237" spans="2:3" ht="12.75">
      <c r="B237">
        <v>248</v>
      </c>
      <c r="C237">
        <f>C236</f>
        <v>49</v>
      </c>
    </row>
    <row r="238" spans="2:3" ht="12.75">
      <c r="B238">
        <v>249</v>
      </c>
      <c r="C238">
        <f>C237</f>
        <v>49</v>
      </c>
    </row>
    <row r="239" spans="2:3" ht="12.75">
      <c r="B239">
        <v>250</v>
      </c>
      <c r="C239">
        <f>+C238+1</f>
        <v>50</v>
      </c>
    </row>
    <row r="240" spans="2:3" ht="12.75">
      <c r="B240">
        <v>251</v>
      </c>
      <c r="C240">
        <f>C239</f>
        <v>50</v>
      </c>
    </row>
    <row r="241" spans="2:3" ht="12.75">
      <c r="B241">
        <v>252</v>
      </c>
      <c r="C241">
        <f>C240</f>
        <v>50</v>
      </c>
    </row>
    <row r="242" spans="2:3" ht="12.75">
      <c r="B242">
        <v>253</v>
      </c>
      <c r="C242">
        <f>C241</f>
        <v>50</v>
      </c>
    </row>
    <row r="243" spans="2:3" ht="12.75">
      <c r="B243">
        <v>254</v>
      </c>
      <c r="C243">
        <f>C242</f>
        <v>50</v>
      </c>
    </row>
    <row r="244" spans="2:3" ht="12.75">
      <c r="B244">
        <v>255</v>
      </c>
      <c r="C244">
        <f>+C243+1</f>
        <v>51</v>
      </c>
    </row>
    <row r="245" spans="2:3" ht="12.75">
      <c r="B245">
        <v>256</v>
      </c>
      <c r="C245">
        <f>C244</f>
        <v>51</v>
      </c>
    </row>
    <row r="246" spans="2:3" ht="12.75">
      <c r="B246">
        <v>257</v>
      </c>
      <c r="C246">
        <f>C245</f>
        <v>51</v>
      </c>
    </row>
    <row r="247" spans="2:3" ht="12.75">
      <c r="B247">
        <v>258</v>
      </c>
      <c r="C247">
        <f>C246</f>
        <v>51</v>
      </c>
    </row>
    <row r="248" spans="2:3" ht="12.75">
      <c r="B248">
        <v>259</v>
      </c>
      <c r="C248">
        <f>C247</f>
        <v>51</v>
      </c>
    </row>
    <row r="249" spans="2:3" ht="12.75">
      <c r="B249">
        <v>260</v>
      </c>
      <c r="C249">
        <f>+C248+1</f>
        <v>52</v>
      </c>
    </row>
    <row r="250" spans="2:3" ht="12.75">
      <c r="B250">
        <v>261</v>
      </c>
      <c r="C250">
        <f>C249</f>
        <v>52</v>
      </c>
    </row>
    <row r="251" spans="2:3" ht="12.75">
      <c r="B251">
        <v>262</v>
      </c>
      <c r="C251">
        <f>C250</f>
        <v>52</v>
      </c>
    </row>
    <row r="252" spans="2:3" ht="12.75">
      <c r="B252">
        <v>263</v>
      </c>
      <c r="C252">
        <f>C251</f>
        <v>52</v>
      </c>
    </row>
    <row r="253" spans="2:3" ht="12.75">
      <c r="B253">
        <v>264</v>
      </c>
      <c r="C253">
        <f>C252</f>
        <v>52</v>
      </c>
    </row>
    <row r="254" spans="2:3" ht="12.75">
      <c r="B254">
        <v>265</v>
      </c>
      <c r="C254">
        <f>+C253+1</f>
        <v>53</v>
      </c>
    </row>
    <row r="255" spans="2:3" ht="12.75">
      <c r="B255">
        <v>266</v>
      </c>
      <c r="C255">
        <f>C254</f>
        <v>53</v>
      </c>
    </row>
    <row r="256" spans="2:3" ht="12.75">
      <c r="B256">
        <v>267</v>
      </c>
      <c r="C256">
        <f>C255</f>
        <v>53</v>
      </c>
    </row>
    <row r="257" spans="2:3" ht="12.75">
      <c r="B257">
        <v>268</v>
      </c>
      <c r="C257">
        <f>C256</f>
        <v>53</v>
      </c>
    </row>
    <row r="258" spans="2:3" ht="12.75">
      <c r="B258">
        <v>269</v>
      </c>
      <c r="C258">
        <f>C257</f>
        <v>53</v>
      </c>
    </row>
    <row r="259" spans="2:3" ht="12.75">
      <c r="B259">
        <v>270</v>
      </c>
      <c r="C259">
        <f>+C258+1</f>
        <v>54</v>
      </c>
    </row>
    <row r="260" spans="2:3" ht="12.75">
      <c r="B260">
        <v>271</v>
      </c>
      <c r="C260">
        <f>C259</f>
        <v>54</v>
      </c>
    </row>
    <row r="261" spans="2:3" ht="12.75">
      <c r="B261">
        <v>272</v>
      </c>
      <c r="C261">
        <f>C260</f>
        <v>54</v>
      </c>
    </row>
    <row r="262" spans="2:3" ht="12.75">
      <c r="B262">
        <v>273</v>
      </c>
      <c r="C262">
        <f>C261</f>
        <v>54</v>
      </c>
    </row>
    <row r="263" spans="2:3" ht="12.75">
      <c r="B263">
        <v>274</v>
      </c>
      <c r="C263">
        <f>C262</f>
        <v>54</v>
      </c>
    </row>
    <row r="264" spans="2:3" ht="12.75">
      <c r="B264">
        <v>275</v>
      </c>
      <c r="C264">
        <f>+C263+1</f>
        <v>55</v>
      </c>
    </row>
    <row r="265" spans="2:3" ht="12.75">
      <c r="B265">
        <v>276</v>
      </c>
      <c r="C265">
        <f>C264</f>
        <v>55</v>
      </c>
    </row>
    <row r="266" spans="2:3" ht="12.75">
      <c r="B266">
        <v>277</v>
      </c>
      <c r="C266">
        <f>C265</f>
        <v>55</v>
      </c>
    </row>
    <row r="267" spans="2:3" ht="12.75">
      <c r="B267">
        <v>278</v>
      </c>
      <c r="C267">
        <f>C266</f>
        <v>55</v>
      </c>
    </row>
    <row r="268" spans="2:3" ht="12.75">
      <c r="B268">
        <v>279</v>
      </c>
      <c r="C268">
        <f>C267</f>
        <v>55</v>
      </c>
    </row>
    <row r="269" spans="2:3" ht="12.75">
      <c r="B269">
        <v>280</v>
      </c>
      <c r="C269">
        <f>+C268+1</f>
        <v>56</v>
      </c>
    </row>
    <row r="270" spans="2:3" ht="12.75">
      <c r="B270">
        <v>281</v>
      </c>
      <c r="C270">
        <f>C269</f>
        <v>56</v>
      </c>
    </row>
    <row r="271" spans="2:3" ht="12.75">
      <c r="B271">
        <v>282</v>
      </c>
      <c r="C271">
        <f>C270</f>
        <v>56</v>
      </c>
    </row>
    <row r="272" spans="2:3" ht="12.75">
      <c r="B272">
        <v>283</v>
      </c>
      <c r="C272">
        <f>C271</f>
        <v>56</v>
      </c>
    </row>
    <row r="273" spans="2:3" ht="12.75">
      <c r="B273">
        <v>284</v>
      </c>
      <c r="C273">
        <f>C272</f>
        <v>56</v>
      </c>
    </row>
    <row r="274" spans="2:3" ht="12.75">
      <c r="B274">
        <v>285</v>
      </c>
      <c r="C274">
        <f>+C273+1</f>
        <v>57</v>
      </c>
    </row>
    <row r="275" spans="2:3" ht="12.75">
      <c r="B275">
        <v>286</v>
      </c>
      <c r="C275">
        <f>C274</f>
        <v>57</v>
      </c>
    </row>
    <row r="276" spans="2:3" ht="12.75">
      <c r="B276">
        <v>287</v>
      </c>
      <c r="C276">
        <f>C275</f>
        <v>57</v>
      </c>
    </row>
    <row r="277" spans="2:3" ht="12.75">
      <c r="B277">
        <v>288</v>
      </c>
      <c r="C277">
        <f>C276</f>
        <v>57</v>
      </c>
    </row>
    <row r="278" spans="2:3" ht="12.75">
      <c r="B278">
        <v>289</v>
      </c>
      <c r="C278">
        <f>C277</f>
        <v>57</v>
      </c>
    </row>
    <row r="279" spans="2:3" ht="12.75">
      <c r="B279">
        <v>290</v>
      </c>
      <c r="C279">
        <f>+C278+1</f>
        <v>58</v>
      </c>
    </row>
    <row r="280" spans="2:3" ht="12.75">
      <c r="B280">
        <v>291</v>
      </c>
      <c r="C280">
        <f>C279</f>
        <v>58</v>
      </c>
    </row>
    <row r="281" spans="2:3" ht="12.75">
      <c r="B281">
        <v>292</v>
      </c>
      <c r="C281">
        <f>C280</f>
        <v>58</v>
      </c>
    </row>
    <row r="282" spans="2:3" ht="12.75">
      <c r="B282">
        <v>293</v>
      </c>
      <c r="C282">
        <f>C281</f>
        <v>58</v>
      </c>
    </row>
    <row r="283" spans="2:3" ht="12.75">
      <c r="B283">
        <v>294</v>
      </c>
      <c r="C283">
        <f>C282</f>
        <v>58</v>
      </c>
    </row>
    <row r="284" spans="2:3" ht="12.75">
      <c r="B284">
        <v>295</v>
      </c>
      <c r="C284">
        <f>+C283+1</f>
        <v>59</v>
      </c>
    </row>
    <row r="285" spans="2:3" ht="12.75">
      <c r="B285">
        <v>296</v>
      </c>
      <c r="C285">
        <f>C284</f>
        <v>59</v>
      </c>
    </row>
    <row r="286" spans="2:3" ht="12.75">
      <c r="B286">
        <v>297</v>
      </c>
      <c r="C286">
        <f>C285</f>
        <v>59</v>
      </c>
    </row>
    <row r="287" spans="2:3" ht="12.75">
      <c r="B287">
        <v>298</v>
      </c>
      <c r="C287">
        <f>C286</f>
        <v>59</v>
      </c>
    </row>
    <row r="288" spans="2:3" ht="12.75">
      <c r="B288">
        <v>299</v>
      </c>
      <c r="C288">
        <f>C287</f>
        <v>59</v>
      </c>
    </row>
    <row r="289" spans="2:3" ht="12.75">
      <c r="B289">
        <v>300</v>
      </c>
      <c r="C289">
        <f>+C288+1</f>
        <v>60</v>
      </c>
    </row>
    <row r="290" spans="2:3" ht="12.75">
      <c r="B290">
        <v>301</v>
      </c>
      <c r="C290">
        <f>C289</f>
        <v>60</v>
      </c>
    </row>
    <row r="291" spans="2:3" ht="12.75">
      <c r="B291">
        <v>302</v>
      </c>
      <c r="C291">
        <f>C290</f>
        <v>60</v>
      </c>
    </row>
    <row r="292" spans="2:3" ht="12.75">
      <c r="B292">
        <v>303</v>
      </c>
      <c r="C292">
        <f>C291</f>
        <v>60</v>
      </c>
    </row>
    <row r="293" spans="2:3" ht="12.75">
      <c r="B293">
        <v>304</v>
      </c>
      <c r="C293">
        <f>C292</f>
        <v>60</v>
      </c>
    </row>
    <row r="294" spans="2:3" ht="12.75">
      <c r="B294">
        <v>305</v>
      </c>
      <c r="C294">
        <f>+C293+1</f>
        <v>61</v>
      </c>
    </row>
    <row r="295" spans="2:3" ht="12.75">
      <c r="B295">
        <v>306</v>
      </c>
      <c r="C295">
        <f>C294</f>
        <v>61</v>
      </c>
    </row>
    <row r="296" spans="2:3" ht="12.75">
      <c r="B296">
        <v>307</v>
      </c>
      <c r="C296">
        <f>C295</f>
        <v>61</v>
      </c>
    </row>
    <row r="297" spans="2:3" ht="12.75">
      <c r="B297">
        <v>308</v>
      </c>
      <c r="C297">
        <f>C296</f>
        <v>61</v>
      </c>
    </row>
    <row r="298" spans="2:3" ht="12.75">
      <c r="B298">
        <v>309</v>
      </c>
      <c r="C298">
        <f>C297</f>
        <v>61</v>
      </c>
    </row>
    <row r="299" spans="2:3" ht="12.75">
      <c r="B299">
        <v>310</v>
      </c>
      <c r="C299">
        <f>+C298+1</f>
        <v>62</v>
      </c>
    </row>
    <row r="300" spans="2:3" ht="12.75">
      <c r="B300">
        <v>311</v>
      </c>
      <c r="C300">
        <f>C299</f>
        <v>62</v>
      </c>
    </row>
    <row r="301" spans="2:3" ht="12.75">
      <c r="B301">
        <v>312</v>
      </c>
      <c r="C301">
        <f>C300</f>
        <v>62</v>
      </c>
    </row>
    <row r="302" spans="2:3" ht="12.75">
      <c r="B302">
        <v>313</v>
      </c>
      <c r="C302">
        <f>C301</f>
        <v>62</v>
      </c>
    </row>
    <row r="303" spans="2:3" ht="12.75">
      <c r="B303">
        <v>314</v>
      </c>
      <c r="C303">
        <f>C302</f>
        <v>62</v>
      </c>
    </row>
    <row r="304" spans="2:3" ht="12.75">
      <c r="B304">
        <v>315</v>
      </c>
      <c r="C304">
        <f>+C303+1</f>
        <v>63</v>
      </c>
    </row>
    <row r="305" spans="2:3" ht="12.75">
      <c r="B305">
        <v>316</v>
      </c>
      <c r="C305">
        <f>C304</f>
        <v>63</v>
      </c>
    </row>
    <row r="306" spans="2:3" ht="12.75">
      <c r="B306">
        <v>317</v>
      </c>
      <c r="C306">
        <f>C305</f>
        <v>63</v>
      </c>
    </row>
    <row r="307" spans="2:3" ht="12.75">
      <c r="B307">
        <v>318</v>
      </c>
      <c r="C307">
        <f>C306</f>
        <v>63</v>
      </c>
    </row>
    <row r="308" spans="2:3" ht="12.75">
      <c r="B308">
        <v>319</v>
      </c>
      <c r="C308">
        <f>C307</f>
        <v>63</v>
      </c>
    </row>
    <row r="309" spans="2:3" ht="12.75">
      <c r="B309">
        <v>320</v>
      </c>
      <c r="C309">
        <f>+C308+1</f>
        <v>64</v>
      </c>
    </row>
    <row r="310" spans="2:3" ht="12.75">
      <c r="B310">
        <v>321</v>
      </c>
      <c r="C310">
        <f>C309</f>
        <v>64</v>
      </c>
    </row>
    <row r="311" spans="2:3" ht="12.75">
      <c r="B311">
        <v>322</v>
      </c>
      <c r="C311">
        <f>C310</f>
        <v>64</v>
      </c>
    </row>
    <row r="312" spans="2:3" ht="12.75">
      <c r="B312">
        <v>323</v>
      </c>
      <c r="C312">
        <f>C311</f>
        <v>64</v>
      </c>
    </row>
    <row r="313" spans="2:3" ht="12.75">
      <c r="B313">
        <v>324</v>
      </c>
      <c r="C313">
        <f>C312</f>
        <v>64</v>
      </c>
    </row>
    <row r="314" spans="2:3" ht="12.75">
      <c r="B314">
        <v>325</v>
      </c>
      <c r="C314">
        <f>+C313+1</f>
        <v>65</v>
      </c>
    </row>
    <row r="315" spans="2:3" ht="12.75">
      <c r="B315">
        <v>326</v>
      </c>
      <c r="C315">
        <f>C314</f>
        <v>65</v>
      </c>
    </row>
    <row r="316" spans="2:3" ht="12.75">
      <c r="B316">
        <v>327</v>
      </c>
      <c r="C316">
        <f>C315</f>
        <v>65</v>
      </c>
    </row>
    <row r="317" spans="2:3" ht="12.75">
      <c r="B317">
        <v>328</v>
      </c>
      <c r="C317">
        <f>C316</f>
        <v>65</v>
      </c>
    </row>
    <row r="318" spans="2:3" ht="12.75">
      <c r="B318">
        <v>329</v>
      </c>
      <c r="C318">
        <f>C317</f>
        <v>65</v>
      </c>
    </row>
    <row r="319" spans="2:3" ht="12.75">
      <c r="B319">
        <v>330</v>
      </c>
      <c r="C319">
        <f>+C318+1</f>
        <v>66</v>
      </c>
    </row>
    <row r="320" spans="2:3" ht="12.75">
      <c r="B320">
        <v>331</v>
      </c>
      <c r="C320">
        <f>C319</f>
        <v>66</v>
      </c>
    </row>
    <row r="321" spans="2:3" ht="12.75">
      <c r="B321">
        <v>332</v>
      </c>
      <c r="C321">
        <f>C320</f>
        <v>66</v>
      </c>
    </row>
    <row r="322" spans="2:3" ht="12.75">
      <c r="B322">
        <v>333</v>
      </c>
      <c r="C322">
        <f>C321</f>
        <v>66</v>
      </c>
    </row>
    <row r="323" spans="2:3" ht="12.75">
      <c r="B323">
        <v>334</v>
      </c>
      <c r="C323">
        <f>C322</f>
        <v>66</v>
      </c>
    </row>
    <row r="324" spans="2:3" ht="12.75">
      <c r="B324">
        <v>335</v>
      </c>
      <c r="C324">
        <f>+C323+1</f>
        <v>67</v>
      </c>
    </row>
    <row r="325" spans="2:3" ht="12.75">
      <c r="B325">
        <v>336</v>
      </c>
      <c r="C325">
        <f>C324</f>
        <v>67</v>
      </c>
    </row>
    <row r="326" spans="2:3" ht="12.75">
      <c r="B326">
        <v>337</v>
      </c>
      <c r="C326">
        <f>C325</f>
        <v>67</v>
      </c>
    </row>
    <row r="327" spans="2:3" ht="12.75">
      <c r="B327">
        <v>338</v>
      </c>
      <c r="C327">
        <f>C326</f>
        <v>67</v>
      </c>
    </row>
    <row r="328" spans="2:3" ht="12.75">
      <c r="B328">
        <v>339</v>
      </c>
      <c r="C328">
        <f>C327</f>
        <v>67</v>
      </c>
    </row>
    <row r="329" spans="2:3" ht="12.75">
      <c r="B329">
        <v>340</v>
      </c>
      <c r="C329">
        <f>+C328+1</f>
        <v>68</v>
      </c>
    </row>
    <row r="330" spans="2:3" ht="12.75">
      <c r="B330">
        <v>341</v>
      </c>
      <c r="C330">
        <f>C329</f>
        <v>68</v>
      </c>
    </row>
    <row r="331" spans="2:3" ht="12.75">
      <c r="B331">
        <v>342</v>
      </c>
      <c r="C331">
        <f>C330</f>
        <v>68</v>
      </c>
    </row>
    <row r="332" spans="2:3" ht="12.75">
      <c r="B332">
        <v>343</v>
      </c>
      <c r="C332">
        <f>C331</f>
        <v>68</v>
      </c>
    </row>
    <row r="333" spans="2:3" ht="12.75">
      <c r="B333">
        <v>344</v>
      </c>
      <c r="C333">
        <f>C332</f>
        <v>68</v>
      </c>
    </row>
    <row r="334" spans="2:3" ht="12.75">
      <c r="B334">
        <v>345</v>
      </c>
      <c r="C334">
        <f>+C333+1</f>
        <v>69</v>
      </c>
    </row>
    <row r="335" spans="2:3" ht="12.75">
      <c r="B335">
        <v>346</v>
      </c>
      <c r="C335">
        <f>C334</f>
        <v>69</v>
      </c>
    </row>
    <row r="336" spans="2:3" ht="12.75">
      <c r="B336">
        <v>347</v>
      </c>
      <c r="C336">
        <f>C335</f>
        <v>69</v>
      </c>
    </row>
    <row r="337" spans="2:3" ht="12.75">
      <c r="B337">
        <v>348</v>
      </c>
      <c r="C337">
        <f>C336</f>
        <v>69</v>
      </c>
    </row>
    <row r="338" spans="2:3" ht="12.75">
      <c r="B338">
        <v>349</v>
      </c>
      <c r="C338">
        <f>C337</f>
        <v>69</v>
      </c>
    </row>
    <row r="339" spans="2:3" ht="12.75">
      <c r="B339">
        <v>350</v>
      </c>
      <c r="C339">
        <f>+C338+1</f>
        <v>70</v>
      </c>
    </row>
    <row r="340" spans="2:3" ht="12.75">
      <c r="B340">
        <v>351</v>
      </c>
      <c r="C340">
        <f>C339</f>
        <v>70</v>
      </c>
    </row>
    <row r="341" spans="2:3" ht="12.75">
      <c r="B341">
        <v>352</v>
      </c>
      <c r="C341">
        <f>C340</f>
        <v>70</v>
      </c>
    </row>
    <row r="342" spans="2:3" ht="12.75">
      <c r="B342">
        <v>353</v>
      </c>
      <c r="C342">
        <f>C341</f>
        <v>70</v>
      </c>
    </row>
    <row r="343" spans="2:3" ht="12.75">
      <c r="B343">
        <v>354</v>
      </c>
      <c r="C343">
        <f>C342</f>
        <v>70</v>
      </c>
    </row>
    <row r="344" spans="2:3" ht="12.75">
      <c r="B344">
        <v>355</v>
      </c>
      <c r="C344">
        <f>+C343+1</f>
        <v>71</v>
      </c>
    </row>
    <row r="345" spans="2:3" ht="12.75">
      <c r="B345">
        <v>356</v>
      </c>
      <c r="C345">
        <f>C344</f>
        <v>71</v>
      </c>
    </row>
    <row r="346" spans="2:3" ht="12.75">
      <c r="B346">
        <v>357</v>
      </c>
      <c r="C346">
        <f>C345</f>
        <v>71</v>
      </c>
    </row>
    <row r="347" spans="2:3" ht="12.75">
      <c r="B347">
        <v>358</v>
      </c>
      <c r="C347">
        <f>C346</f>
        <v>71</v>
      </c>
    </row>
    <row r="348" spans="2:3" ht="12.75">
      <c r="B348">
        <v>359</v>
      </c>
      <c r="C348">
        <f>C347</f>
        <v>71</v>
      </c>
    </row>
    <row r="349" spans="2:3" ht="12.75">
      <c r="B349">
        <v>360</v>
      </c>
      <c r="C349">
        <f>+C348+1</f>
        <v>72</v>
      </c>
    </row>
    <row r="350" spans="2:3" ht="12.75">
      <c r="B350">
        <v>361</v>
      </c>
      <c r="C350">
        <f>C349</f>
        <v>72</v>
      </c>
    </row>
    <row r="351" spans="2:3" ht="12.75">
      <c r="B351">
        <v>362</v>
      </c>
      <c r="C351">
        <f>C350</f>
        <v>72</v>
      </c>
    </row>
    <row r="352" spans="2:3" ht="12.75">
      <c r="B352">
        <v>363</v>
      </c>
      <c r="C352">
        <f>C351</f>
        <v>72</v>
      </c>
    </row>
    <row r="353" spans="2:3" ht="12.75">
      <c r="B353">
        <v>364</v>
      </c>
      <c r="C353">
        <f>C352</f>
        <v>72</v>
      </c>
    </row>
    <row r="354" spans="2:3" ht="12.75">
      <c r="B354">
        <v>365</v>
      </c>
      <c r="C354">
        <f>+C353+1</f>
        <v>73</v>
      </c>
    </row>
    <row r="355" spans="2:3" ht="12.75">
      <c r="B355">
        <v>366</v>
      </c>
      <c r="C355">
        <f>C354</f>
        <v>73</v>
      </c>
    </row>
    <row r="356" spans="2:3" ht="12.75">
      <c r="B356">
        <v>367</v>
      </c>
      <c r="C356">
        <f>C355</f>
        <v>73</v>
      </c>
    </row>
    <row r="357" spans="2:3" ht="12.75">
      <c r="B357">
        <v>368</v>
      </c>
      <c r="C357">
        <f>C356</f>
        <v>73</v>
      </c>
    </row>
    <row r="358" spans="2:3" ht="12.75">
      <c r="B358">
        <v>369</v>
      </c>
      <c r="C358">
        <f>C357</f>
        <v>73</v>
      </c>
    </row>
    <row r="359" spans="2:3" ht="12.75">
      <c r="B359">
        <v>370</v>
      </c>
      <c r="C359">
        <f>+C358+1</f>
        <v>74</v>
      </c>
    </row>
    <row r="360" spans="2:3" ht="12.75">
      <c r="B360">
        <v>371</v>
      </c>
      <c r="C360">
        <f>C359</f>
        <v>74</v>
      </c>
    </row>
    <row r="361" spans="2:3" ht="12.75">
      <c r="B361">
        <v>372</v>
      </c>
      <c r="C361">
        <f>C360</f>
        <v>74</v>
      </c>
    </row>
    <row r="362" spans="2:3" ht="12.75">
      <c r="B362">
        <v>373</v>
      </c>
      <c r="C362">
        <f>C361</f>
        <v>74</v>
      </c>
    </row>
    <row r="363" spans="2:3" ht="12.75">
      <c r="B363">
        <v>374</v>
      </c>
      <c r="C363">
        <f>C362</f>
        <v>74</v>
      </c>
    </row>
    <row r="364" spans="2:3" ht="12.75">
      <c r="B364">
        <v>375</v>
      </c>
      <c r="C364">
        <f>+C363+1</f>
        <v>75</v>
      </c>
    </row>
    <row r="365" spans="2:3" ht="12.75">
      <c r="B365">
        <v>376</v>
      </c>
      <c r="C365">
        <f>C364</f>
        <v>75</v>
      </c>
    </row>
    <row r="366" spans="2:3" ht="12.75">
      <c r="B366">
        <v>377</v>
      </c>
      <c r="C366">
        <f>C365</f>
        <v>75</v>
      </c>
    </row>
    <row r="367" spans="2:3" ht="12.75">
      <c r="B367">
        <v>378</v>
      </c>
      <c r="C367">
        <f>C366</f>
        <v>75</v>
      </c>
    </row>
    <row r="368" spans="2:3" ht="12.75">
      <c r="B368">
        <v>379</v>
      </c>
      <c r="C368">
        <f>C367</f>
        <v>75</v>
      </c>
    </row>
    <row r="369" spans="2:3" ht="12.75">
      <c r="B369">
        <v>380</v>
      </c>
      <c r="C369">
        <f>+C368+1</f>
        <v>76</v>
      </c>
    </row>
    <row r="370" spans="2:3" ht="12.75">
      <c r="B370">
        <v>381</v>
      </c>
      <c r="C370">
        <f>C369</f>
        <v>76</v>
      </c>
    </row>
    <row r="371" spans="2:3" ht="12.75">
      <c r="B371">
        <v>382</v>
      </c>
      <c r="C371">
        <f>C370</f>
        <v>76</v>
      </c>
    </row>
    <row r="372" spans="2:3" ht="12.75">
      <c r="B372">
        <v>383</v>
      </c>
      <c r="C372">
        <f>C371</f>
        <v>76</v>
      </c>
    </row>
    <row r="373" spans="2:3" ht="12.75">
      <c r="B373">
        <v>384</v>
      </c>
      <c r="C373">
        <f>C372</f>
        <v>76</v>
      </c>
    </row>
    <row r="374" spans="2:3" ht="12.75">
      <c r="B374">
        <v>385</v>
      </c>
      <c r="C374">
        <f>+C373+1</f>
        <v>77</v>
      </c>
    </row>
    <row r="375" spans="2:3" ht="12.75">
      <c r="B375">
        <v>386</v>
      </c>
      <c r="C375">
        <f>C374</f>
        <v>77</v>
      </c>
    </row>
    <row r="376" spans="2:3" ht="12.75">
      <c r="B376">
        <v>387</v>
      </c>
      <c r="C376">
        <f>C375</f>
        <v>77</v>
      </c>
    </row>
    <row r="377" spans="2:3" ht="12.75">
      <c r="B377">
        <v>388</v>
      </c>
      <c r="C377">
        <f>C376</f>
        <v>77</v>
      </c>
    </row>
    <row r="378" spans="2:3" ht="12.75">
      <c r="B378">
        <v>389</v>
      </c>
      <c r="C378">
        <f>C377</f>
        <v>77</v>
      </c>
    </row>
    <row r="379" spans="2:3" ht="12.75">
      <c r="B379">
        <v>390</v>
      </c>
      <c r="C379">
        <f>+C378+1</f>
        <v>78</v>
      </c>
    </row>
    <row r="380" spans="2:3" ht="12.75">
      <c r="B380">
        <v>391</v>
      </c>
      <c r="C380">
        <f>C379</f>
        <v>78</v>
      </c>
    </row>
    <row r="381" spans="2:3" ht="12.75">
      <c r="B381">
        <v>392</v>
      </c>
      <c r="C381">
        <f>C380</f>
        <v>78</v>
      </c>
    </row>
    <row r="382" spans="2:3" ht="12.75">
      <c r="B382">
        <v>393</v>
      </c>
      <c r="C382">
        <f>C381</f>
        <v>78</v>
      </c>
    </row>
    <row r="383" spans="2:3" ht="12.75">
      <c r="B383">
        <v>394</v>
      </c>
      <c r="C383">
        <f>C382</f>
        <v>78</v>
      </c>
    </row>
    <row r="384" spans="2:3" ht="12.75">
      <c r="B384">
        <v>395</v>
      </c>
      <c r="C384">
        <f>+C383+1</f>
        <v>79</v>
      </c>
    </row>
    <row r="385" spans="2:3" ht="12.75">
      <c r="B385">
        <v>396</v>
      </c>
      <c r="C385">
        <f>C384</f>
        <v>79</v>
      </c>
    </row>
    <row r="386" spans="2:3" ht="12.75">
      <c r="B386">
        <v>397</v>
      </c>
      <c r="C386">
        <f>C385</f>
        <v>79</v>
      </c>
    </row>
    <row r="387" spans="2:3" ht="12.75">
      <c r="B387">
        <v>398</v>
      </c>
      <c r="C387">
        <f>C386</f>
        <v>79</v>
      </c>
    </row>
    <row r="388" spans="2:3" ht="12.75">
      <c r="B388">
        <v>399</v>
      </c>
      <c r="C388">
        <f>C387</f>
        <v>79</v>
      </c>
    </row>
    <row r="389" spans="2:3" ht="12.75">
      <c r="B389">
        <v>400</v>
      </c>
      <c r="C389">
        <f>+C388+1</f>
        <v>80</v>
      </c>
    </row>
    <row r="390" spans="2:3" ht="12.75">
      <c r="B390">
        <v>401</v>
      </c>
      <c r="C390">
        <f>C389</f>
        <v>80</v>
      </c>
    </row>
    <row r="391" spans="2:3" ht="12.75">
      <c r="B391">
        <v>402</v>
      </c>
      <c r="C391">
        <f>C390</f>
        <v>80</v>
      </c>
    </row>
    <row r="392" spans="2:3" ht="12.75">
      <c r="B392">
        <v>403</v>
      </c>
      <c r="C392">
        <f>C391</f>
        <v>80</v>
      </c>
    </row>
    <row r="393" spans="2:3" ht="12.75">
      <c r="B393">
        <v>404</v>
      </c>
      <c r="C393">
        <f>C392</f>
        <v>80</v>
      </c>
    </row>
    <row r="394" spans="2:3" ht="12.75">
      <c r="B394">
        <v>405</v>
      </c>
      <c r="C394">
        <f>+C393+1</f>
        <v>81</v>
      </c>
    </row>
    <row r="395" spans="2:3" ht="12.75">
      <c r="B395">
        <v>406</v>
      </c>
      <c r="C395">
        <f>C394</f>
        <v>81</v>
      </c>
    </row>
    <row r="396" spans="2:3" ht="12.75">
      <c r="B396">
        <v>407</v>
      </c>
      <c r="C396">
        <f>C395</f>
        <v>81</v>
      </c>
    </row>
    <row r="397" spans="2:3" ht="12.75">
      <c r="B397">
        <v>408</v>
      </c>
      <c r="C397">
        <f>C396</f>
        <v>81</v>
      </c>
    </row>
    <row r="398" spans="2:3" ht="12.75">
      <c r="B398">
        <v>409</v>
      </c>
      <c r="C398">
        <f>C397</f>
        <v>81</v>
      </c>
    </row>
    <row r="399" spans="2:3" ht="12.75">
      <c r="B399">
        <v>410</v>
      </c>
      <c r="C399">
        <f>+C398+1</f>
        <v>82</v>
      </c>
    </row>
    <row r="400" spans="2:3" ht="12.75">
      <c r="B400">
        <v>411</v>
      </c>
      <c r="C400">
        <f>C399</f>
        <v>82</v>
      </c>
    </row>
    <row r="401" spans="2:3" ht="12.75">
      <c r="B401">
        <v>412</v>
      </c>
      <c r="C401">
        <f>C400</f>
        <v>82</v>
      </c>
    </row>
    <row r="402" spans="2:3" ht="12.75">
      <c r="B402">
        <v>413</v>
      </c>
      <c r="C402">
        <f>C401</f>
        <v>82</v>
      </c>
    </row>
    <row r="403" spans="2:3" ht="12.75">
      <c r="B403">
        <v>414</v>
      </c>
      <c r="C403">
        <f>C402</f>
        <v>82</v>
      </c>
    </row>
    <row r="404" spans="2:3" ht="12.75">
      <c r="B404">
        <v>415</v>
      </c>
      <c r="C404">
        <f>+C403+1</f>
        <v>83</v>
      </c>
    </row>
    <row r="405" spans="2:3" ht="12.75">
      <c r="B405">
        <v>416</v>
      </c>
      <c r="C405">
        <f>C404</f>
        <v>83</v>
      </c>
    </row>
    <row r="406" spans="2:3" ht="12.75">
      <c r="B406">
        <v>417</v>
      </c>
      <c r="C406">
        <f>C405</f>
        <v>83</v>
      </c>
    </row>
    <row r="407" spans="2:3" ht="12.75">
      <c r="B407">
        <v>418</v>
      </c>
      <c r="C407">
        <f>C406</f>
        <v>83</v>
      </c>
    </row>
    <row r="408" spans="2:3" ht="12.75">
      <c r="B408">
        <v>419</v>
      </c>
      <c r="C408">
        <f>C407</f>
        <v>83</v>
      </c>
    </row>
    <row r="409" spans="2:3" ht="12.75">
      <c r="B409">
        <v>420</v>
      </c>
      <c r="C409">
        <f>+C408+1</f>
        <v>84</v>
      </c>
    </row>
    <row r="410" spans="2:3" ht="12.75">
      <c r="B410">
        <v>421</v>
      </c>
      <c r="C410">
        <f>C409</f>
        <v>84</v>
      </c>
    </row>
    <row r="411" spans="2:3" ht="12.75">
      <c r="B411">
        <v>422</v>
      </c>
      <c r="C411">
        <f>C410</f>
        <v>84</v>
      </c>
    </row>
    <row r="412" spans="2:3" ht="12.75">
      <c r="B412">
        <v>423</v>
      </c>
      <c r="C412">
        <f>C411</f>
        <v>84</v>
      </c>
    </row>
    <row r="413" spans="2:3" ht="12.75">
      <c r="B413">
        <v>424</v>
      </c>
      <c r="C413">
        <f>C412</f>
        <v>84</v>
      </c>
    </row>
    <row r="414" spans="2:3" ht="12.75">
      <c r="B414">
        <v>425</v>
      </c>
      <c r="C414">
        <f>+C413+1</f>
        <v>85</v>
      </c>
    </row>
    <row r="415" spans="2:3" ht="12.75">
      <c r="B415">
        <v>426</v>
      </c>
      <c r="C415">
        <f>C414</f>
        <v>85</v>
      </c>
    </row>
    <row r="416" spans="2:3" ht="12.75">
      <c r="B416">
        <v>427</v>
      </c>
      <c r="C416">
        <f>C415</f>
        <v>85</v>
      </c>
    </row>
    <row r="417" spans="2:3" ht="12.75">
      <c r="B417">
        <v>428</v>
      </c>
      <c r="C417">
        <f>C416</f>
        <v>85</v>
      </c>
    </row>
    <row r="418" spans="2:3" ht="12.75">
      <c r="B418">
        <v>429</v>
      </c>
      <c r="C418">
        <f>C417</f>
        <v>85</v>
      </c>
    </row>
    <row r="419" spans="2:3" ht="12.75">
      <c r="B419">
        <v>430</v>
      </c>
      <c r="C419">
        <f>+C418+1</f>
        <v>86</v>
      </c>
    </row>
    <row r="420" spans="2:3" ht="12.75">
      <c r="B420">
        <v>431</v>
      </c>
      <c r="C420">
        <f>C419</f>
        <v>86</v>
      </c>
    </row>
    <row r="421" spans="2:3" ht="12.75">
      <c r="B421">
        <v>432</v>
      </c>
      <c r="C421">
        <f>C420</f>
        <v>86</v>
      </c>
    </row>
    <row r="422" spans="2:3" ht="12.75">
      <c r="B422">
        <v>433</v>
      </c>
      <c r="C422">
        <f>C421</f>
        <v>86</v>
      </c>
    </row>
    <row r="423" spans="2:3" ht="12.75">
      <c r="B423">
        <v>434</v>
      </c>
      <c r="C423">
        <f>C422</f>
        <v>86</v>
      </c>
    </row>
    <row r="424" spans="2:3" ht="12.75">
      <c r="B424">
        <v>435</v>
      </c>
      <c r="C424">
        <f>+C423+1</f>
        <v>87</v>
      </c>
    </row>
    <row r="425" spans="2:3" ht="12.75">
      <c r="B425">
        <v>436</v>
      </c>
      <c r="C425">
        <f>C424</f>
        <v>87</v>
      </c>
    </row>
    <row r="426" spans="2:3" ht="12.75">
      <c r="B426">
        <v>437</v>
      </c>
      <c r="C426">
        <f>C425</f>
        <v>87</v>
      </c>
    </row>
    <row r="427" spans="2:3" ht="12.75">
      <c r="B427">
        <v>438</v>
      </c>
      <c r="C427">
        <f>C426</f>
        <v>87</v>
      </c>
    </row>
    <row r="428" spans="2:3" ht="12.75">
      <c r="B428">
        <v>439</v>
      </c>
      <c r="C428">
        <f>C427</f>
        <v>87</v>
      </c>
    </row>
    <row r="429" spans="2:3" ht="12.75">
      <c r="B429">
        <v>440</v>
      </c>
      <c r="C429">
        <f>+C428+1</f>
        <v>88</v>
      </c>
    </row>
    <row r="430" spans="2:3" ht="12.75">
      <c r="B430">
        <v>441</v>
      </c>
      <c r="C430">
        <f>C429</f>
        <v>88</v>
      </c>
    </row>
    <row r="431" spans="2:3" ht="12.75">
      <c r="B431">
        <v>442</v>
      </c>
      <c r="C431">
        <f>C430</f>
        <v>88</v>
      </c>
    </row>
    <row r="432" spans="2:3" ht="12.75">
      <c r="B432">
        <v>443</v>
      </c>
      <c r="C432">
        <f>C431</f>
        <v>88</v>
      </c>
    </row>
    <row r="433" spans="2:3" ht="12.75">
      <c r="B433">
        <v>444</v>
      </c>
      <c r="C433">
        <f>C432</f>
        <v>88</v>
      </c>
    </row>
    <row r="434" spans="2:3" ht="12.75">
      <c r="B434">
        <v>445</v>
      </c>
      <c r="C434">
        <f>+C433+1</f>
        <v>89</v>
      </c>
    </row>
    <row r="435" spans="2:3" ht="12.75">
      <c r="B435">
        <v>446</v>
      </c>
      <c r="C435">
        <f>C434</f>
        <v>89</v>
      </c>
    </row>
    <row r="436" spans="2:3" ht="12.75">
      <c r="B436">
        <v>447</v>
      </c>
      <c r="C436">
        <f>C435</f>
        <v>89</v>
      </c>
    </row>
    <row r="437" spans="2:3" ht="12.75">
      <c r="B437">
        <v>448</v>
      </c>
      <c r="C437">
        <f>C436</f>
        <v>89</v>
      </c>
    </row>
    <row r="438" spans="2:3" ht="12.75">
      <c r="B438">
        <v>449</v>
      </c>
      <c r="C438">
        <f>C437</f>
        <v>89</v>
      </c>
    </row>
    <row r="439" spans="2:3" ht="12.75">
      <c r="B439">
        <v>450</v>
      </c>
      <c r="C439">
        <f>+C438+1</f>
        <v>90</v>
      </c>
    </row>
    <row r="440" spans="2:3" ht="12.75">
      <c r="B440">
        <v>451</v>
      </c>
      <c r="C440">
        <f>C439</f>
        <v>90</v>
      </c>
    </row>
    <row r="441" spans="2:3" ht="12.75">
      <c r="B441">
        <v>452</v>
      </c>
      <c r="C441">
        <f>C440</f>
        <v>90</v>
      </c>
    </row>
    <row r="442" spans="2:3" ht="12.75">
      <c r="B442">
        <v>453</v>
      </c>
      <c r="C442">
        <f>C441</f>
        <v>90</v>
      </c>
    </row>
    <row r="443" spans="2:3" ht="12.75">
      <c r="B443">
        <v>454</v>
      </c>
      <c r="C443">
        <f>C442</f>
        <v>90</v>
      </c>
    </row>
    <row r="444" spans="2:3" ht="12.75">
      <c r="B444">
        <v>455</v>
      </c>
      <c r="C444">
        <f>+C443+1</f>
        <v>91</v>
      </c>
    </row>
    <row r="445" spans="2:3" ht="12.75">
      <c r="B445">
        <v>456</v>
      </c>
      <c r="C445">
        <f>C444</f>
        <v>91</v>
      </c>
    </row>
    <row r="446" spans="2:3" ht="12.75">
      <c r="B446">
        <v>457</v>
      </c>
      <c r="C446">
        <f>C445</f>
        <v>91</v>
      </c>
    </row>
    <row r="447" spans="2:3" ht="12.75">
      <c r="B447">
        <v>458</v>
      </c>
      <c r="C447">
        <f>C446</f>
        <v>91</v>
      </c>
    </row>
    <row r="448" spans="2:3" ht="12.75">
      <c r="B448">
        <v>459</v>
      </c>
      <c r="C448">
        <f>C447</f>
        <v>91</v>
      </c>
    </row>
    <row r="449" spans="2:3" ht="12.75">
      <c r="B449">
        <v>460</v>
      </c>
      <c r="C449">
        <f>+C448+1</f>
        <v>92</v>
      </c>
    </row>
    <row r="450" spans="2:3" ht="12.75">
      <c r="B450">
        <v>461</v>
      </c>
      <c r="C450">
        <f>C449</f>
        <v>92</v>
      </c>
    </row>
    <row r="451" spans="2:3" ht="12.75">
      <c r="B451">
        <v>462</v>
      </c>
      <c r="C451">
        <f>C450</f>
        <v>92</v>
      </c>
    </row>
    <row r="452" spans="2:3" ht="12.75">
      <c r="B452">
        <v>463</v>
      </c>
      <c r="C452">
        <f>C451</f>
        <v>92</v>
      </c>
    </row>
    <row r="453" spans="2:3" ht="12.75">
      <c r="B453">
        <v>464</v>
      </c>
      <c r="C453">
        <f>C452</f>
        <v>92</v>
      </c>
    </row>
    <row r="454" spans="2:3" ht="12.75">
      <c r="B454">
        <v>465</v>
      </c>
      <c r="C454">
        <f>+C453+1</f>
        <v>93</v>
      </c>
    </row>
    <row r="455" spans="2:3" ht="12.75">
      <c r="B455">
        <v>466</v>
      </c>
      <c r="C455">
        <f>C454</f>
        <v>93</v>
      </c>
    </row>
    <row r="456" spans="2:3" ht="12.75">
      <c r="B456">
        <v>467</v>
      </c>
      <c r="C456">
        <f>C455</f>
        <v>93</v>
      </c>
    </row>
    <row r="457" spans="2:3" ht="12.75">
      <c r="B457">
        <v>468</v>
      </c>
      <c r="C457">
        <f>C456</f>
        <v>93</v>
      </c>
    </row>
    <row r="458" spans="2:3" ht="12.75">
      <c r="B458">
        <v>469</v>
      </c>
      <c r="C458">
        <f>C457</f>
        <v>93</v>
      </c>
    </row>
    <row r="459" spans="2:3" ht="12.75">
      <c r="B459">
        <v>470</v>
      </c>
      <c r="C459">
        <f>+C458+1</f>
        <v>94</v>
      </c>
    </row>
    <row r="460" spans="2:3" ht="12.75">
      <c r="B460">
        <v>471</v>
      </c>
      <c r="C460">
        <f>C459</f>
        <v>94</v>
      </c>
    </row>
    <row r="461" spans="2:3" ht="12.75">
      <c r="B461">
        <v>472</v>
      </c>
      <c r="C461">
        <f>C460</f>
        <v>94</v>
      </c>
    </row>
    <row r="462" spans="2:3" ht="12.75">
      <c r="B462">
        <v>473</v>
      </c>
      <c r="C462">
        <f>C461</f>
        <v>94</v>
      </c>
    </row>
    <row r="463" spans="2:3" ht="12.75">
      <c r="B463">
        <v>474</v>
      </c>
      <c r="C463">
        <f>C462</f>
        <v>94</v>
      </c>
    </row>
    <row r="464" spans="2:3" ht="12.75">
      <c r="B464">
        <v>475</v>
      </c>
      <c r="C464">
        <f>+C463+1</f>
        <v>95</v>
      </c>
    </row>
    <row r="465" spans="2:3" ht="12.75">
      <c r="B465">
        <v>476</v>
      </c>
      <c r="C465">
        <f>C464</f>
        <v>95</v>
      </c>
    </row>
    <row r="466" spans="2:3" ht="12.75">
      <c r="B466">
        <v>477</v>
      </c>
      <c r="C466">
        <f>C465</f>
        <v>95</v>
      </c>
    </row>
    <row r="467" spans="2:3" ht="12.75">
      <c r="B467">
        <v>478</v>
      </c>
      <c r="C467">
        <f>C466</f>
        <v>95</v>
      </c>
    </row>
    <row r="468" spans="2:3" ht="12.75">
      <c r="B468">
        <v>479</v>
      </c>
      <c r="C468">
        <f>C467</f>
        <v>95</v>
      </c>
    </row>
    <row r="469" spans="2:3" ht="12.75">
      <c r="B469">
        <v>480</v>
      </c>
      <c r="C469">
        <f>+C468+1</f>
        <v>96</v>
      </c>
    </row>
    <row r="470" spans="2:3" ht="12.75">
      <c r="B470">
        <v>481</v>
      </c>
      <c r="C470">
        <f>C469</f>
        <v>96</v>
      </c>
    </row>
    <row r="471" spans="2:3" ht="12.75">
      <c r="B471">
        <v>482</v>
      </c>
      <c r="C471">
        <f>C470</f>
        <v>96</v>
      </c>
    </row>
    <row r="472" spans="2:3" ht="12.75">
      <c r="B472">
        <v>483</v>
      </c>
      <c r="C472">
        <f>C471</f>
        <v>96</v>
      </c>
    </row>
    <row r="473" spans="2:3" ht="12.75">
      <c r="B473">
        <v>484</v>
      </c>
      <c r="C473">
        <f>C472</f>
        <v>96</v>
      </c>
    </row>
    <row r="474" spans="2:3" ht="12.75">
      <c r="B474">
        <v>485</v>
      </c>
      <c r="C474">
        <f>+C473+1</f>
        <v>97</v>
      </c>
    </row>
    <row r="475" spans="2:3" ht="12.75">
      <c r="B475">
        <v>486</v>
      </c>
      <c r="C475">
        <f>C474</f>
        <v>97</v>
      </c>
    </row>
    <row r="476" spans="2:3" ht="12.75">
      <c r="B476">
        <v>487</v>
      </c>
      <c r="C476">
        <f>C475</f>
        <v>97</v>
      </c>
    </row>
    <row r="477" spans="2:3" ht="12.75">
      <c r="B477">
        <v>488</v>
      </c>
      <c r="C477">
        <f>C476</f>
        <v>97</v>
      </c>
    </row>
    <row r="478" spans="2:3" ht="12.75">
      <c r="B478">
        <v>489</v>
      </c>
      <c r="C478">
        <f>C477</f>
        <v>97</v>
      </c>
    </row>
    <row r="479" spans="2:3" ht="12.75">
      <c r="B479">
        <v>490</v>
      </c>
      <c r="C479">
        <f>+C478+1</f>
        <v>98</v>
      </c>
    </row>
    <row r="480" spans="2:3" ht="12.75">
      <c r="B480">
        <v>491</v>
      </c>
      <c r="C480">
        <f>C479</f>
        <v>98</v>
      </c>
    </row>
    <row r="481" spans="2:3" ht="12.75">
      <c r="B481">
        <v>492</v>
      </c>
      <c r="C481">
        <f>C480</f>
        <v>98</v>
      </c>
    </row>
    <row r="482" spans="2:3" ht="12.75">
      <c r="B482">
        <v>493</v>
      </c>
      <c r="C482">
        <f>C481</f>
        <v>98</v>
      </c>
    </row>
    <row r="483" spans="2:3" ht="12.75">
      <c r="B483">
        <v>494</v>
      </c>
      <c r="C483">
        <f>C482</f>
        <v>98</v>
      </c>
    </row>
    <row r="484" spans="2:3" ht="12.75">
      <c r="B484">
        <v>495</v>
      </c>
      <c r="C484">
        <f>+C483+1</f>
        <v>99</v>
      </c>
    </row>
    <row r="485" spans="2:3" ht="12.75">
      <c r="B485">
        <v>496</v>
      </c>
      <c r="C485">
        <f>C484</f>
        <v>99</v>
      </c>
    </row>
    <row r="486" spans="2:3" ht="12.75">
      <c r="B486">
        <v>497</v>
      </c>
      <c r="C486">
        <f>C485</f>
        <v>99</v>
      </c>
    </row>
    <row r="487" spans="2:3" ht="12.75">
      <c r="B487">
        <v>498</v>
      </c>
      <c r="C487">
        <f>C486</f>
        <v>99</v>
      </c>
    </row>
    <row r="488" spans="2:3" ht="12.75">
      <c r="B488">
        <v>499</v>
      </c>
      <c r="C488">
        <f>C487</f>
        <v>99</v>
      </c>
    </row>
    <row r="489" spans="2:3" ht="12.75">
      <c r="B489">
        <v>500</v>
      </c>
      <c r="C489">
        <f>+C488+1</f>
        <v>100</v>
      </c>
    </row>
    <row r="490" spans="2:3" ht="12.75">
      <c r="B490">
        <v>501</v>
      </c>
      <c r="C490">
        <f>C489</f>
        <v>100</v>
      </c>
    </row>
    <row r="491" spans="2:3" ht="12.75">
      <c r="B491">
        <v>502</v>
      </c>
      <c r="C491">
        <f>C490</f>
        <v>100</v>
      </c>
    </row>
    <row r="492" spans="2:3" ht="12.75">
      <c r="B492">
        <v>503</v>
      </c>
      <c r="C492">
        <f>C491</f>
        <v>100</v>
      </c>
    </row>
    <row r="493" spans="2:3" ht="12.75">
      <c r="B493">
        <v>504</v>
      </c>
      <c r="C493">
        <f>C492</f>
        <v>100</v>
      </c>
    </row>
    <row r="494" spans="2:3" ht="12.75">
      <c r="B494">
        <v>505</v>
      </c>
      <c r="C494">
        <f>+C493+1</f>
        <v>101</v>
      </c>
    </row>
    <row r="495" spans="2:3" ht="12.75">
      <c r="B495">
        <v>506</v>
      </c>
      <c r="C495">
        <f>C494</f>
        <v>101</v>
      </c>
    </row>
    <row r="496" spans="2:3" ht="12.75">
      <c r="B496">
        <v>507</v>
      </c>
      <c r="C496">
        <f>C495</f>
        <v>101</v>
      </c>
    </row>
    <row r="497" spans="2:3" ht="12.75">
      <c r="B497">
        <v>508</v>
      </c>
      <c r="C497">
        <f>C496</f>
        <v>101</v>
      </c>
    </row>
    <row r="498" spans="2:3" ht="12.75">
      <c r="B498">
        <v>509</v>
      </c>
      <c r="C498">
        <f>C497</f>
        <v>101</v>
      </c>
    </row>
    <row r="499" spans="2:3" ht="12.75">
      <c r="B499">
        <v>510</v>
      </c>
      <c r="C499">
        <f>+C498+1</f>
        <v>102</v>
      </c>
    </row>
    <row r="500" spans="2:3" ht="12.75">
      <c r="B500">
        <v>511</v>
      </c>
      <c r="C500">
        <f>C499</f>
        <v>102</v>
      </c>
    </row>
    <row r="501" spans="2:3" ht="12.75">
      <c r="B501">
        <v>512</v>
      </c>
      <c r="C501">
        <f>C500</f>
        <v>102</v>
      </c>
    </row>
    <row r="502" spans="2:3" ht="12.75">
      <c r="B502">
        <v>513</v>
      </c>
      <c r="C502">
        <f>C501</f>
        <v>102</v>
      </c>
    </row>
    <row r="503" spans="2:3" ht="12.75">
      <c r="B503">
        <v>514</v>
      </c>
      <c r="C503">
        <f>C502</f>
        <v>102</v>
      </c>
    </row>
    <row r="504" spans="2:3" ht="12.75">
      <c r="B504">
        <v>515</v>
      </c>
      <c r="C504">
        <f>+C503+1</f>
        <v>103</v>
      </c>
    </row>
    <row r="505" spans="2:3" ht="12.75">
      <c r="B505">
        <v>516</v>
      </c>
      <c r="C505">
        <f>C504</f>
        <v>103</v>
      </c>
    </row>
    <row r="506" spans="2:3" ht="12.75">
      <c r="B506">
        <v>517</v>
      </c>
      <c r="C506">
        <f>C505</f>
        <v>103</v>
      </c>
    </row>
    <row r="507" spans="2:3" ht="12.75">
      <c r="B507">
        <v>518</v>
      </c>
      <c r="C507">
        <f>C506</f>
        <v>103</v>
      </c>
    </row>
    <row r="508" spans="2:3" ht="12.75">
      <c r="B508">
        <v>519</v>
      </c>
      <c r="C508">
        <f>C507</f>
        <v>103</v>
      </c>
    </row>
    <row r="509" spans="2:3" ht="12.75">
      <c r="B509">
        <v>520</v>
      </c>
      <c r="C509">
        <f>+C508+1</f>
        <v>104</v>
      </c>
    </row>
    <row r="510" spans="2:3" ht="12.75">
      <c r="B510">
        <v>521</v>
      </c>
      <c r="C510">
        <f>C509</f>
        <v>104</v>
      </c>
    </row>
    <row r="511" spans="2:3" ht="12.75">
      <c r="B511">
        <v>522</v>
      </c>
      <c r="C511">
        <f>C510</f>
        <v>104</v>
      </c>
    </row>
    <row r="512" spans="2:3" ht="12.75">
      <c r="B512">
        <v>523</v>
      </c>
      <c r="C512">
        <f>C511</f>
        <v>104</v>
      </c>
    </row>
    <row r="513" spans="2:3" ht="12.75">
      <c r="B513">
        <v>524</v>
      </c>
      <c r="C513">
        <f>C512</f>
        <v>104</v>
      </c>
    </row>
    <row r="514" spans="2:3" ht="12.75">
      <c r="B514">
        <v>525</v>
      </c>
      <c r="C514">
        <f>+C513+1</f>
        <v>105</v>
      </c>
    </row>
    <row r="515" spans="2:3" ht="12.75">
      <c r="B515">
        <v>526</v>
      </c>
      <c r="C515">
        <f>C514</f>
        <v>105</v>
      </c>
    </row>
    <row r="516" spans="2:3" ht="12.75">
      <c r="B516">
        <v>527</v>
      </c>
      <c r="C516">
        <f>C515</f>
        <v>105</v>
      </c>
    </row>
    <row r="517" spans="2:3" ht="12.75">
      <c r="B517">
        <v>528</v>
      </c>
      <c r="C517">
        <f>C516</f>
        <v>105</v>
      </c>
    </row>
    <row r="518" spans="2:3" ht="12.75">
      <c r="B518">
        <v>529</v>
      </c>
      <c r="C518">
        <f>C517</f>
        <v>105</v>
      </c>
    </row>
    <row r="519" spans="2:3" ht="12.75">
      <c r="B519">
        <v>530</v>
      </c>
      <c r="C519">
        <f>+C518+1</f>
        <v>106</v>
      </c>
    </row>
    <row r="520" spans="2:3" ht="12.75">
      <c r="B520">
        <v>531</v>
      </c>
      <c r="C520">
        <f>C519</f>
        <v>106</v>
      </c>
    </row>
    <row r="521" spans="2:3" ht="12.75">
      <c r="B521">
        <v>532</v>
      </c>
      <c r="C521">
        <f>C520</f>
        <v>106</v>
      </c>
    </row>
    <row r="522" spans="2:3" ht="12.75">
      <c r="B522">
        <v>533</v>
      </c>
      <c r="C522">
        <f>C521</f>
        <v>106</v>
      </c>
    </row>
    <row r="523" spans="2:3" ht="12.75">
      <c r="B523">
        <v>534</v>
      </c>
      <c r="C523">
        <f>C522</f>
        <v>106</v>
      </c>
    </row>
    <row r="524" spans="2:3" ht="12.75">
      <c r="B524">
        <v>535</v>
      </c>
      <c r="C524">
        <f>+C523+1</f>
        <v>107</v>
      </c>
    </row>
    <row r="525" spans="2:3" ht="12.75">
      <c r="B525">
        <v>536</v>
      </c>
      <c r="C525">
        <f>C524</f>
        <v>107</v>
      </c>
    </row>
    <row r="526" spans="2:3" ht="12.75">
      <c r="B526">
        <v>537</v>
      </c>
      <c r="C526">
        <f>C525</f>
        <v>107</v>
      </c>
    </row>
    <row r="527" spans="2:3" ht="12.75">
      <c r="B527">
        <v>538</v>
      </c>
      <c r="C527">
        <f>C526</f>
        <v>107</v>
      </c>
    </row>
    <row r="528" spans="2:3" ht="12.75">
      <c r="B528">
        <v>539</v>
      </c>
      <c r="C528">
        <f>C527</f>
        <v>107</v>
      </c>
    </row>
    <row r="529" spans="2:3" ht="12.75">
      <c r="B529">
        <v>540</v>
      </c>
      <c r="C529">
        <f>+C528+1</f>
        <v>108</v>
      </c>
    </row>
    <row r="530" spans="2:3" ht="12.75">
      <c r="B530">
        <v>541</v>
      </c>
      <c r="C530">
        <f>C529</f>
        <v>108</v>
      </c>
    </row>
    <row r="531" spans="2:3" ht="12.75">
      <c r="B531">
        <v>542</v>
      </c>
      <c r="C531">
        <f>C530</f>
        <v>108</v>
      </c>
    </row>
    <row r="532" spans="2:3" ht="12.75">
      <c r="B532">
        <v>543</v>
      </c>
      <c r="C532">
        <f>C531</f>
        <v>108</v>
      </c>
    </row>
    <row r="533" spans="2:3" ht="12.75">
      <c r="B533">
        <v>544</v>
      </c>
      <c r="C533">
        <f>C532</f>
        <v>108</v>
      </c>
    </row>
    <row r="534" spans="2:3" ht="12.75">
      <c r="B534">
        <v>545</v>
      </c>
      <c r="C534">
        <f>+C533+1</f>
        <v>109</v>
      </c>
    </row>
    <row r="535" spans="2:3" ht="12.75">
      <c r="B535">
        <v>546</v>
      </c>
      <c r="C535">
        <f>C534</f>
        <v>109</v>
      </c>
    </row>
    <row r="536" spans="2:3" ht="12.75">
      <c r="B536">
        <v>547</v>
      </c>
      <c r="C536">
        <f>C535</f>
        <v>109</v>
      </c>
    </row>
    <row r="537" spans="2:3" ht="12.75">
      <c r="B537">
        <v>548</v>
      </c>
      <c r="C537">
        <f>C536</f>
        <v>109</v>
      </c>
    </row>
    <row r="538" spans="2:3" ht="12.75">
      <c r="B538">
        <v>549</v>
      </c>
      <c r="C538">
        <f>C537</f>
        <v>109</v>
      </c>
    </row>
    <row r="539" spans="2:3" ht="12.75">
      <c r="B539">
        <v>550</v>
      </c>
      <c r="C539">
        <f>+C538+1</f>
        <v>110</v>
      </c>
    </row>
    <row r="540" spans="2:3" ht="12.75">
      <c r="B540">
        <v>551</v>
      </c>
      <c r="C540">
        <f>C539</f>
        <v>110</v>
      </c>
    </row>
    <row r="541" spans="2:3" ht="12.75">
      <c r="B541">
        <v>552</v>
      </c>
      <c r="C541">
        <f>C540</f>
        <v>110</v>
      </c>
    </row>
    <row r="542" spans="2:3" ht="12.75">
      <c r="B542">
        <v>553</v>
      </c>
      <c r="C542">
        <f>C541</f>
        <v>110</v>
      </c>
    </row>
    <row r="543" spans="2:3" ht="12.75">
      <c r="B543">
        <v>554</v>
      </c>
      <c r="C543">
        <f>C542</f>
        <v>110</v>
      </c>
    </row>
    <row r="544" spans="2:3" ht="12.75">
      <c r="B544">
        <v>555</v>
      </c>
      <c r="C544">
        <f>+C543+1</f>
        <v>111</v>
      </c>
    </row>
    <row r="545" spans="2:3" ht="12.75">
      <c r="B545">
        <v>556</v>
      </c>
      <c r="C545">
        <f>C544</f>
        <v>111</v>
      </c>
    </row>
    <row r="546" spans="2:3" ht="12.75">
      <c r="B546">
        <v>557</v>
      </c>
      <c r="C546">
        <f>C545</f>
        <v>111</v>
      </c>
    </row>
    <row r="547" spans="2:3" ht="12.75">
      <c r="B547">
        <v>558</v>
      </c>
      <c r="C547">
        <f>C546</f>
        <v>111</v>
      </c>
    </row>
    <row r="548" spans="2:3" ht="12.75">
      <c r="B548">
        <v>559</v>
      </c>
      <c r="C548">
        <f>C547</f>
        <v>111</v>
      </c>
    </row>
    <row r="549" spans="2:3" ht="12.75">
      <c r="B549">
        <v>560</v>
      </c>
      <c r="C549">
        <f>+C548+1</f>
        <v>112</v>
      </c>
    </row>
    <row r="550" spans="2:3" ht="12.75">
      <c r="B550">
        <v>561</v>
      </c>
      <c r="C550">
        <f>C549</f>
        <v>112</v>
      </c>
    </row>
    <row r="551" spans="2:3" ht="12.75">
      <c r="B551">
        <v>562</v>
      </c>
      <c r="C551">
        <f>C550</f>
        <v>112</v>
      </c>
    </row>
    <row r="552" spans="2:3" ht="12.75">
      <c r="B552">
        <v>563</v>
      </c>
      <c r="C552">
        <f>C551</f>
        <v>112</v>
      </c>
    </row>
    <row r="553" spans="2:3" ht="12.75">
      <c r="B553">
        <v>564</v>
      </c>
      <c r="C553">
        <f>C552</f>
        <v>112</v>
      </c>
    </row>
    <row r="554" spans="2:3" ht="12.75">
      <c r="B554">
        <v>565</v>
      </c>
      <c r="C554">
        <f>+C553+1</f>
        <v>113</v>
      </c>
    </row>
    <row r="555" spans="2:3" ht="12.75">
      <c r="B555">
        <v>566</v>
      </c>
      <c r="C555">
        <f>C554</f>
        <v>113</v>
      </c>
    </row>
    <row r="556" spans="2:3" ht="12.75">
      <c r="B556">
        <v>567</v>
      </c>
      <c r="C556">
        <f>C555</f>
        <v>113</v>
      </c>
    </row>
    <row r="557" spans="2:3" ht="12.75">
      <c r="B557">
        <v>568</v>
      </c>
      <c r="C557">
        <f>C556</f>
        <v>113</v>
      </c>
    </row>
    <row r="558" spans="2:3" ht="12.75">
      <c r="B558">
        <v>569</v>
      </c>
      <c r="C558">
        <f>C557</f>
        <v>113</v>
      </c>
    </row>
    <row r="559" spans="2:3" ht="12.75">
      <c r="B559">
        <v>570</v>
      </c>
      <c r="C559">
        <f>+C558+1</f>
        <v>114</v>
      </c>
    </row>
    <row r="560" spans="2:3" ht="12.75">
      <c r="B560">
        <v>571</v>
      </c>
      <c r="C560">
        <f>C559</f>
        <v>114</v>
      </c>
    </row>
    <row r="561" spans="2:3" ht="12.75">
      <c r="B561">
        <v>572</v>
      </c>
      <c r="C561">
        <f>C560</f>
        <v>114</v>
      </c>
    </row>
    <row r="562" spans="2:3" ht="12.75">
      <c r="B562">
        <v>573</v>
      </c>
      <c r="C562">
        <f>C561</f>
        <v>114</v>
      </c>
    </row>
    <row r="563" spans="2:3" ht="12.75">
      <c r="B563">
        <v>574</v>
      </c>
      <c r="C563">
        <f>C562</f>
        <v>114</v>
      </c>
    </row>
    <row r="564" spans="2:3" ht="12.75">
      <c r="B564">
        <v>575</v>
      </c>
      <c r="C564">
        <f>+C563+1</f>
        <v>115</v>
      </c>
    </row>
    <row r="565" spans="2:3" ht="12.75">
      <c r="B565">
        <v>576</v>
      </c>
      <c r="C565">
        <f>C564</f>
        <v>115</v>
      </c>
    </row>
    <row r="566" spans="2:3" ht="12.75">
      <c r="B566">
        <v>577</v>
      </c>
      <c r="C566">
        <f>C565</f>
        <v>115</v>
      </c>
    </row>
    <row r="567" spans="2:3" ht="12.75">
      <c r="B567">
        <v>578</v>
      </c>
      <c r="C567">
        <f>C566</f>
        <v>115</v>
      </c>
    </row>
    <row r="568" spans="2:3" ht="12.75">
      <c r="B568">
        <v>579</v>
      </c>
      <c r="C568">
        <f>C567</f>
        <v>115</v>
      </c>
    </row>
    <row r="569" spans="2:3" ht="12.75">
      <c r="B569">
        <v>580</v>
      </c>
      <c r="C569">
        <f>+C568+1</f>
        <v>116</v>
      </c>
    </row>
    <row r="570" spans="2:3" ht="12.75">
      <c r="B570">
        <v>581</v>
      </c>
      <c r="C570">
        <f>C569</f>
        <v>116</v>
      </c>
    </row>
    <row r="571" spans="2:3" ht="12.75">
      <c r="B571">
        <v>582</v>
      </c>
      <c r="C571">
        <f>C570</f>
        <v>116</v>
      </c>
    </row>
    <row r="572" spans="2:3" ht="12.75">
      <c r="B572">
        <v>583</v>
      </c>
      <c r="C572">
        <f>C571</f>
        <v>116</v>
      </c>
    </row>
    <row r="573" spans="2:3" ht="12.75">
      <c r="B573">
        <v>584</v>
      </c>
      <c r="C573">
        <f>C572</f>
        <v>116</v>
      </c>
    </row>
    <row r="574" spans="2:3" ht="12.75">
      <c r="B574">
        <v>585</v>
      </c>
      <c r="C574">
        <f>+C573+1</f>
        <v>117</v>
      </c>
    </row>
    <row r="575" spans="2:3" ht="12.75">
      <c r="B575">
        <v>586</v>
      </c>
      <c r="C575">
        <f>C574</f>
        <v>117</v>
      </c>
    </row>
    <row r="576" spans="2:3" ht="12.75">
      <c r="B576">
        <v>587</v>
      </c>
      <c r="C576">
        <f>C575</f>
        <v>117</v>
      </c>
    </row>
    <row r="577" spans="2:3" ht="12.75">
      <c r="B577">
        <v>588</v>
      </c>
      <c r="C577">
        <f>C576</f>
        <v>117</v>
      </c>
    </row>
    <row r="578" spans="2:3" ht="12.75">
      <c r="B578">
        <v>589</v>
      </c>
      <c r="C578">
        <f>C577</f>
        <v>117</v>
      </c>
    </row>
    <row r="579" spans="2:3" ht="12.75">
      <c r="B579">
        <v>590</v>
      </c>
      <c r="C579">
        <f>+C578+1</f>
        <v>118</v>
      </c>
    </row>
    <row r="580" spans="2:3" ht="12.75">
      <c r="B580">
        <v>591</v>
      </c>
      <c r="C580">
        <f>C579</f>
        <v>118</v>
      </c>
    </row>
    <row r="581" spans="2:3" ht="12.75">
      <c r="B581">
        <v>592</v>
      </c>
      <c r="C581">
        <f>C580</f>
        <v>118</v>
      </c>
    </row>
    <row r="582" spans="2:3" ht="12.75">
      <c r="B582">
        <v>593</v>
      </c>
      <c r="C582">
        <f>C581</f>
        <v>118</v>
      </c>
    </row>
    <row r="583" spans="2:3" ht="12.75">
      <c r="B583">
        <v>594</v>
      </c>
      <c r="C583">
        <f>C582</f>
        <v>118</v>
      </c>
    </row>
    <row r="584" spans="2:3" ht="12.75">
      <c r="B584">
        <v>595</v>
      </c>
      <c r="C584">
        <f>+C583+1</f>
        <v>119</v>
      </c>
    </row>
    <row r="585" spans="2:3" ht="12.75">
      <c r="B585">
        <v>596</v>
      </c>
      <c r="C585">
        <f>C584</f>
        <v>119</v>
      </c>
    </row>
    <row r="586" spans="2:3" ht="12.75">
      <c r="B586">
        <v>597</v>
      </c>
      <c r="C586">
        <f>C585</f>
        <v>119</v>
      </c>
    </row>
    <row r="587" spans="2:3" ht="12.75">
      <c r="B587">
        <v>598</v>
      </c>
      <c r="C587">
        <f>C586</f>
        <v>119</v>
      </c>
    </row>
    <row r="588" spans="2:3" ht="12.75">
      <c r="B588">
        <v>599</v>
      </c>
      <c r="C588">
        <f>C587</f>
        <v>119</v>
      </c>
    </row>
    <row r="589" spans="2:3" ht="12.75">
      <c r="B589">
        <v>600</v>
      </c>
      <c r="C589">
        <f>+C588+1</f>
        <v>120</v>
      </c>
    </row>
    <row r="590" spans="2:3" ht="12.75">
      <c r="B590">
        <v>601</v>
      </c>
      <c r="C590">
        <f>C589</f>
        <v>120</v>
      </c>
    </row>
    <row r="591" spans="2:3" ht="12.75">
      <c r="B591">
        <v>602</v>
      </c>
      <c r="C591">
        <f>C590</f>
        <v>120</v>
      </c>
    </row>
    <row r="592" spans="2:3" ht="12.75">
      <c r="B592">
        <v>603</v>
      </c>
      <c r="C592">
        <f>C591</f>
        <v>120</v>
      </c>
    </row>
    <row r="593" spans="2:3" ht="12.75">
      <c r="B593">
        <v>604</v>
      </c>
      <c r="C593">
        <f>C592</f>
        <v>120</v>
      </c>
    </row>
    <row r="594" spans="2:3" ht="12.75">
      <c r="B594">
        <v>605</v>
      </c>
      <c r="C594">
        <f>+C593+1</f>
        <v>121</v>
      </c>
    </row>
    <row r="595" spans="2:3" ht="12.75">
      <c r="B595">
        <v>606</v>
      </c>
      <c r="C595">
        <f>C594</f>
        <v>121</v>
      </c>
    </row>
    <row r="596" spans="2:3" ht="12.75">
      <c r="B596">
        <v>607</v>
      </c>
      <c r="C596">
        <f>C595</f>
        <v>121</v>
      </c>
    </row>
    <row r="597" spans="2:3" ht="12.75">
      <c r="B597">
        <v>608</v>
      </c>
      <c r="C597">
        <f>C596</f>
        <v>121</v>
      </c>
    </row>
    <row r="598" spans="2:3" ht="12.75">
      <c r="B598">
        <v>609</v>
      </c>
      <c r="C598">
        <f>C597</f>
        <v>121</v>
      </c>
    </row>
    <row r="599" spans="2:3" ht="12.75">
      <c r="B599">
        <v>610</v>
      </c>
      <c r="C599">
        <f>+C598+1</f>
        <v>122</v>
      </c>
    </row>
    <row r="600" spans="2:3" ht="12.75">
      <c r="B600">
        <v>611</v>
      </c>
      <c r="C600">
        <f>C599</f>
        <v>122</v>
      </c>
    </row>
    <row r="601" spans="2:3" ht="12.75">
      <c r="B601">
        <v>612</v>
      </c>
      <c r="C601">
        <f>C600</f>
        <v>122</v>
      </c>
    </row>
    <row r="602" spans="2:3" ht="12.75">
      <c r="B602">
        <v>613</v>
      </c>
      <c r="C602">
        <f>C601</f>
        <v>122</v>
      </c>
    </row>
    <row r="603" spans="2:3" ht="12.75">
      <c r="B603">
        <v>614</v>
      </c>
      <c r="C603">
        <f>C602</f>
        <v>122</v>
      </c>
    </row>
    <row r="604" spans="2:3" ht="12.75">
      <c r="B604">
        <v>615</v>
      </c>
      <c r="C604">
        <f>+C603+1</f>
        <v>123</v>
      </c>
    </row>
    <row r="605" spans="2:3" ht="12.75">
      <c r="B605">
        <v>616</v>
      </c>
      <c r="C605">
        <f>C604</f>
        <v>123</v>
      </c>
    </row>
    <row r="606" spans="2:3" ht="12.75">
      <c r="B606">
        <v>617</v>
      </c>
      <c r="C606">
        <f>C605</f>
        <v>123</v>
      </c>
    </row>
    <row r="607" spans="2:3" ht="12.75">
      <c r="B607">
        <v>618</v>
      </c>
      <c r="C607">
        <f>C606</f>
        <v>123</v>
      </c>
    </row>
    <row r="608" spans="2:3" ht="12.75">
      <c r="B608">
        <v>619</v>
      </c>
      <c r="C608">
        <f>C607</f>
        <v>123</v>
      </c>
    </row>
    <row r="609" spans="2:3" ht="12.75">
      <c r="B609">
        <v>620</v>
      </c>
      <c r="C609">
        <f>+C608+1</f>
        <v>124</v>
      </c>
    </row>
    <row r="610" spans="2:3" ht="12.75">
      <c r="B610">
        <v>621</v>
      </c>
      <c r="C610">
        <f>C609</f>
        <v>124</v>
      </c>
    </row>
    <row r="611" spans="2:3" ht="12.75">
      <c r="B611">
        <v>622</v>
      </c>
      <c r="C611">
        <f>C610</f>
        <v>124</v>
      </c>
    </row>
    <row r="612" spans="2:3" ht="12.75">
      <c r="B612">
        <v>623</v>
      </c>
      <c r="C612">
        <f>C611</f>
        <v>124</v>
      </c>
    </row>
    <row r="613" spans="2:3" ht="12.75">
      <c r="B613">
        <v>624</v>
      </c>
      <c r="C613">
        <f>C612</f>
        <v>124</v>
      </c>
    </row>
    <row r="614" spans="2:3" ht="12.75">
      <c r="B614">
        <v>625</v>
      </c>
      <c r="C614">
        <f>+C613+1</f>
        <v>125</v>
      </c>
    </row>
    <row r="615" spans="2:3" ht="12.75">
      <c r="B615">
        <v>626</v>
      </c>
      <c r="C615">
        <f>C614</f>
        <v>125</v>
      </c>
    </row>
    <row r="616" spans="2:3" ht="12.75">
      <c r="B616">
        <v>627</v>
      </c>
      <c r="C616">
        <f>C615</f>
        <v>125</v>
      </c>
    </row>
    <row r="617" spans="2:3" ht="12.75">
      <c r="B617">
        <v>628</v>
      </c>
      <c r="C617">
        <f>C616</f>
        <v>125</v>
      </c>
    </row>
    <row r="618" spans="2:3" ht="12.75">
      <c r="B618">
        <v>629</v>
      </c>
      <c r="C618">
        <f>C617</f>
        <v>125</v>
      </c>
    </row>
    <row r="619" spans="2:3" ht="12.75">
      <c r="B619">
        <v>630</v>
      </c>
      <c r="C619">
        <f>+C618+1</f>
        <v>126</v>
      </c>
    </row>
    <row r="620" spans="2:3" ht="12.75">
      <c r="B620">
        <v>631</v>
      </c>
      <c r="C620">
        <f>C619</f>
        <v>126</v>
      </c>
    </row>
    <row r="621" spans="2:3" ht="12.75">
      <c r="B621">
        <v>632</v>
      </c>
      <c r="C621">
        <f>C620</f>
        <v>126</v>
      </c>
    </row>
    <row r="622" spans="2:3" ht="12.75">
      <c r="B622">
        <v>633</v>
      </c>
      <c r="C622">
        <f>C621</f>
        <v>126</v>
      </c>
    </row>
    <row r="623" spans="2:3" ht="12.75">
      <c r="B623">
        <v>634</v>
      </c>
      <c r="C623">
        <f>C622</f>
        <v>126</v>
      </c>
    </row>
    <row r="624" spans="2:3" ht="12.75">
      <c r="B624">
        <v>635</v>
      </c>
      <c r="C624">
        <f>+C623+1</f>
        <v>127</v>
      </c>
    </row>
    <row r="625" spans="2:3" ht="12.75">
      <c r="B625">
        <v>636</v>
      </c>
      <c r="C625">
        <f>C624</f>
        <v>127</v>
      </c>
    </row>
    <row r="626" spans="2:3" ht="12.75">
      <c r="B626">
        <v>637</v>
      </c>
      <c r="C626">
        <f>C625</f>
        <v>127</v>
      </c>
    </row>
    <row r="627" spans="2:3" ht="12.75">
      <c r="B627">
        <v>638</v>
      </c>
      <c r="C627">
        <f>C626</f>
        <v>127</v>
      </c>
    </row>
    <row r="628" spans="2:3" ht="12.75">
      <c r="B628">
        <v>639</v>
      </c>
      <c r="C628">
        <f>C627</f>
        <v>127</v>
      </c>
    </row>
    <row r="629" spans="2:3" ht="12.75">
      <c r="B629">
        <v>640</v>
      </c>
      <c r="C629">
        <f>+C628+1</f>
        <v>128</v>
      </c>
    </row>
    <row r="630" spans="2:3" ht="12.75">
      <c r="B630">
        <v>641</v>
      </c>
      <c r="C630">
        <f>C629</f>
        <v>128</v>
      </c>
    </row>
    <row r="631" spans="2:3" ht="12.75">
      <c r="B631">
        <v>642</v>
      </c>
      <c r="C631">
        <f>C630</f>
        <v>128</v>
      </c>
    </row>
    <row r="632" spans="2:3" ht="12.75">
      <c r="B632">
        <v>643</v>
      </c>
      <c r="C632">
        <f>C631</f>
        <v>128</v>
      </c>
    </row>
    <row r="633" spans="2:3" ht="12.75">
      <c r="B633">
        <v>644</v>
      </c>
      <c r="C633">
        <f>C632</f>
        <v>128</v>
      </c>
    </row>
    <row r="634" spans="2:3" ht="12.75">
      <c r="B634">
        <v>645</v>
      </c>
      <c r="C634">
        <f>+C633+1</f>
        <v>129</v>
      </c>
    </row>
    <row r="635" spans="2:3" ht="12.75">
      <c r="B635">
        <v>646</v>
      </c>
      <c r="C635">
        <f>C634</f>
        <v>129</v>
      </c>
    </row>
    <row r="636" spans="2:3" ht="12.75">
      <c r="B636">
        <v>647</v>
      </c>
      <c r="C636">
        <f>C635</f>
        <v>129</v>
      </c>
    </row>
    <row r="637" spans="2:3" ht="12.75">
      <c r="B637">
        <v>648</v>
      </c>
      <c r="C637">
        <f>C636</f>
        <v>129</v>
      </c>
    </row>
    <row r="638" spans="2:3" ht="12.75">
      <c r="B638">
        <v>649</v>
      </c>
      <c r="C638">
        <f>C637</f>
        <v>129</v>
      </c>
    </row>
    <row r="639" spans="2:3" ht="12.75">
      <c r="B639">
        <v>650</v>
      </c>
      <c r="C639">
        <f>+C638+1</f>
        <v>130</v>
      </c>
    </row>
    <row r="640" spans="2:3" ht="12.75">
      <c r="B640">
        <v>651</v>
      </c>
      <c r="C640">
        <f>C639</f>
        <v>130</v>
      </c>
    </row>
    <row r="641" spans="2:3" ht="12.75">
      <c r="B641">
        <v>652</v>
      </c>
      <c r="C641">
        <f>C640</f>
        <v>130</v>
      </c>
    </row>
    <row r="642" spans="2:3" ht="12.75">
      <c r="B642">
        <v>653</v>
      </c>
      <c r="C642">
        <f>C641</f>
        <v>130</v>
      </c>
    </row>
    <row r="643" spans="2:3" ht="12.75">
      <c r="B643">
        <v>654</v>
      </c>
      <c r="C643">
        <f>C642</f>
        <v>130</v>
      </c>
    </row>
    <row r="644" spans="2:3" ht="12.75">
      <c r="B644">
        <v>655</v>
      </c>
      <c r="C644">
        <f>+C643+1</f>
        <v>131</v>
      </c>
    </row>
    <row r="645" spans="2:3" ht="12.75">
      <c r="B645">
        <v>656</v>
      </c>
      <c r="C645">
        <f>C644</f>
        <v>131</v>
      </c>
    </row>
    <row r="646" spans="2:3" ht="12.75">
      <c r="B646">
        <v>657</v>
      </c>
      <c r="C646">
        <f>C645</f>
        <v>131</v>
      </c>
    </row>
    <row r="647" spans="2:3" ht="12.75">
      <c r="B647">
        <v>658</v>
      </c>
      <c r="C647">
        <f>C646</f>
        <v>131</v>
      </c>
    </row>
    <row r="648" spans="2:3" ht="12.75">
      <c r="B648">
        <v>659</v>
      </c>
      <c r="C648">
        <f>C647</f>
        <v>131</v>
      </c>
    </row>
    <row r="649" spans="2:3" ht="12.75">
      <c r="B649">
        <v>660</v>
      </c>
      <c r="C649">
        <f>+C648+1</f>
        <v>132</v>
      </c>
    </row>
    <row r="650" spans="2:3" ht="12.75">
      <c r="B650">
        <v>661</v>
      </c>
      <c r="C650">
        <f>C649</f>
        <v>132</v>
      </c>
    </row>
    <row r="651" spans="2:3" ht="12.75">
      <c r="B651">
        <v>662</v>
      </c>
      <c r="C651">
        <f>C650</f>
        <v>132</v>
      </c>
    </row>
    <row r="652" spans="2:3" ht="12.75">
      <c r="B652">
        <v>663</v>
      </c>
      <c r="C652">
        <f>C651</f>
        <v>132</v>
      </c>
    </row>
    <row r="653" spans="2:3" ht="12.75">
      <c r="B653">
        <v>664</v>
      </c>
      <c r="C653">
        <f>C652</f>
        <v>132</v>
      </c>
    </row>
    <row r="654" spans="2:3" ht="12.75">
      <c r="B654">
        <v>665</v>
      </c>
      <c r="C654">
        <f>+C653+1</f>
        <v>133</v>
      </c>
    </row>
    <row r="655" spans="2:3" ht="12.75">
      <c r="B655">
        <v>666</v>
      </c>
      <c r="C655">
        <f>C654</f>
        <v>133</v>
      </c>
    </row>
    <row r="656" spans="2:3" ht="12.75">
      <c r="B656">
        <v>667</v>
      </c>
      <c r="C656">
        <f>C655</f>
        <v>133</v>
      </c>
    </row>
    <row r="657" spans="2:3" ht="12.75">
      <c r="B657">
        <v>668</v>
      </c>
      <c r="C657">
        <f>C656</f>
        <v>133</v>
      </c>
    </row>
    <row r="658" spans="2:3" ht="12.75">
      <c r="B658">
        <v>669</v>
      </c>
      <c r="C658">
        <f>C657</f>
        <v>133</v>
      </c>
    </row>
    <row r="659" spans="2:3" ht="12.75">
      <c r="B659">
        <v>670</v>
      </c>
      <c r="C659">
        <f>+C658+1</f>
        <v>134</v>
      </c>
    </row>
    <row r="660" spans="2:3" ht="12.75">
      <c r="B660">
        <v>671</v>
      </c>
      <c r="C660">
        <f>C659</f>
        <v>134</v>
      </c>
    </row>
    <row r="661" spans="2:3" ht="12.75">
      <c r="B661">
        <v>672</v>
      </c>
      <c r="C661">
        <f>C660</f>
        <v>134</v>
      </c>
    </row>
    <row r="662" spans="2:3" ht="12.75">
      <c r="B662">
        <v>673</v>
      </c>
      <c r="C662">
        <f>C661</f>
        <v>134</v>
      </c>
    </row>
    <row r="663" spans="2:3" ht="12.75">
      <c r="B663">
        <v>674</v>
      </c>
      <c r="C663">
        <f>C662</f>
        <v>134</v>
      </c>
    </row>
    <row r="664" spans="2:3" ht="12.75">
      <c r="B664">
        <v>675</v>
      </c>
      <c r="C664">
        <f>+C663+1</f>
        <v>135</v>
      </c>
    </row>
    <row r="665" spans="2:3" ht="12.75">
      <c r="B665">
        <v>676</v>
      </c>
      <c r="C665">
        <f>C664</f>
        <v>135</v>
      </c>
    </row>
    <row r="666" spans="2:3" ht="12.75">
      <c r="B666">
        <v>677</v>
      </c>
      <c r="C666">
        <f>C665</f>
        <v>135</v>
      </c>
    </row>
    <row r="667" spans="2:3" ht="12.75">
      <c r="B667">
        <v>678</v>
      </c>
      <c r="C667">
        <f>C666</f>
        <v>135</v>
      </c>
    </row>
    <row r="668" spans="2:3" ht="12.75">
      <c r="B668">
        <v>679</v>
      </c>
      <c r="C668">
        <f>C667</f>
        <v>135</v>
      </c>
    </row>
    <row r="669" spans="2:3" ht="12.75">
      <c r="B669">
        <v>680</v>
      </c>
      <c r="C669">
        <f>+C668+1</f>
        <v>136</v>
      </c>
    </row>
    <row r="670" spans="2:3" ht="12.75">
      <c r="B670">
        <v>681</v>
      </c>
      <c r="C670">
        <f>C669</f>
        <v>136</v>
      </c>
    </row>
    <row r="671" spans="2:3" ht="12.75">
      <c r="B671">
        <v>682</v>
      </c>
      <c r="C671">
        <f>C670</f>
        <v>136</v>
      </c>
    </row>
    <row r="672" spans="2:3" ht="12.75">
      <c r="B672">
        <v>683</v>
      </c>
      <c r="C672">
        <f>C671</f>
        <v>136</v>
      </c>
    </row>
    <row r="673" spans="2:3" ht="12.75">
      <c r="B673">
        <v>684</v>
      </c>
      <c r="C673">
        <f>C672</f>
        <v>136</v>
      </c>
    </row>
    <row r="674" spans="2:3" ht="12.75">
      <c r="B674">
        <v>685</v>
      </c>
      <c r="C674">
        <f>+C673+1</f>
        <v>137</v>
      </c>
    </row>
    <row r="675" spans="2:3" ht="12.75">
      <c r="B675">
        <v>686</v>
      </c>
      <c r="C675">
        <f>C674</f>
        <v>137</v>
      </c>
    </row>
    <row r="676" spans="2:3" ht="12.75">
      <c r="B676">
        <v>687</v>
      </c>
      <c r="C676">
        <f>C675</f>
        <v>137</v>
      </c>
    </row>
    <row r="677" spans="2:3" ht="12.75">
      <c r="B677">
        <v>688</v>
      </c>
      <c r="C677">
        <f>C676</f>
        <v>137</v>
      </c>
    </row>
    <row r="678" spans="2:3" ht="12.75">
      <c r="B678">
        <v>689</v>
      </c>
      <c r="C678">
        <f>C677</f>
        <v>137</v>
      </c>
    </row>
    <row r="679" spans="2:3" ht="12.75">
      <c r="B679">
        <v>690</v>
      </c>
      <c r="C679">
        <f>+C678+1</f>
        <v>138</v>
      </c>
    </row>
    <row r="680" spans="2:3" ht="12.75">
      <c r="B680">
        <v>691</v>
      </c>
      <c r="C680">
        <f>C679</f>
        <v>138</v>
      </c>
    </row>
    <row r="681" spans="2:3" ht="12.75">
      <c r="B681">
        <v>692</v>
      </c>
      <c r="C681">
        <f>C680</f>
        <v>138</v>
      </c>
    </row>
    <row r="682" spans="2:3" ht="12.75">
      <c r="B682">
        <v>693</v>
      </c>
      <c r="C682">
        <f>C681</f>
        <v>138</v>
      </c>
    </row>
    <row r="683" spans="2:3" ht="12.75">
      <c r="B683">
        <v>694</v>
      </c>
      <c r="C683">
        <f>C682</f>
        <v>138</v>
      </c>
    </row>
    <row r="684" spans="2:3" ht="12.75">
      <c r="B684">
        <v>695</v>
      </c>
      <c r="C684">
        <f>+C683+1</f>
        <v>139</v>
      </c>
    </row>
    <row r="685" spans="2:3" ht="12.75">
      <c r="B685">
        <v>696</v>
      </c>
      <c r="C685">
        <f>C684</f>
        <v>139</v>
      </c>
    </row>
    <row r="686" spans="2:3" ht="12.75">
      <c r="B686">
        <v>697</v>
      </c>
      <c r="C686">
        <f>C685</f>
        <v>139</v>
      </c>
    </row>
    <row r="687" spans="2:3" ht="12.75">
      <c r="B687">
        <v>698</v>
      </c>
      <c r="C687">
        <f>C686</f>
        <v>139</v>
      </c>
    </row>
    <row r="688" spans="2:3" ht="12.75">
      <c r="B688">
        <v>699</v>
      </c>
      <c r="C688">
        <f>C687</f>
        <v>139</v>
      </c>
    </row>
    <row r="689" spans="2:3" ht="12.75">
      <c r="B689">
        <v>700</v>
      </c>
      <c r="C689">
        <f>+C688+1</f>
        <v>140</v>
      </c>
    </row>
    <row r="690" spans="2:3" ht="12.75">
      <c r="B690">
        <v>701</v>
      </c>
      <c r="C690">
        <f>C689</f>
        <v>140</v>
      </c>
    </row>
    <row r="691" spans="2:3" ht="12.75">
      <c r="B691">
        <v>702</v>
      </c>
      <c r="C691">
        <f>C690</f>
        <v>140</v>
      </c>
    </row>
    <row r="692" spans="2:3" ht="12.75">
      <c r="B692">
        <v>703</v>
      </c>
      <c r="C692">
        <f>C691</f>
        <v>140</v>
      </c>
    </row>
    <row r="693" spans="2:3" ht="12.75">
      <c r="B693">
        <v>704</v>
      </c>
      <c r="C693">
        <f>C692</f>
        <v>140</v>
      </c>
    </row>
    <row r="694" spans="2:3" ht="12.75">
      <c r="B694">
        <v>705</v>
      </c>
      <c r="C694">
        <f>+C693+1</f>
        <v>141</v>
      </c>
    </row>
    <row r="695" spans="2:3" ht="12.75">
      <c r="B695">
        <v>706</v>
      </c>
      <c r="C695">
        <f>C694</f>
        <v>141</v>
      </c>
    </row>
    <row r="696" spans="2:3" ht="12.75">
      <c r="B696">
        <v>707</v>
      </c>
      <c r="C696">
        <f>C695</f>
        <v>141</v>
      </c>
    </row>
    <row r="697" spans="2:3" ht="12.75">
      <c r="B697">
        <v>708</v>
      </c>
      <c r="C697">
        <f>C696</f>
        <v>141</v>
      </c>
    </row>
    <row r="698" spans="2:3" ht="12.75">
      <c r="B698">
        <v>709</v>
      </c>
      <c r="C698">
        <f>C697</f>
        <v>141</v>
      </c>
    </row>
    <row r="699" spans="2:3" ht="12.75">
      <c r="B699">
        <v>710</v>
      </c>
      <c r="C699">
        <f>+C698+1</f>
        <v>142</v>
      </c>
    </row>
    <row r="700" spans="2:3" ht="12.75">
      <c r="B700">
        <v>711</v>
      </c>
      <c r="C700">
        <f>C699</f>
        <v>142</v>
      </c>
    </row>
    <row r="701" spans="2:3" ht="12.75">
      <c r="B701">
        <v>712</v>
      </c>
      <c r="C701">
        <f>C700</f>
        <v>142</v>
      </c>
    </row>
    <row r="702" spans="2:3" ht="12.75">
      <c r="B702">
        <v>713</v>
      </c>
      <c r="C702">
        <f>C701</f>
        <v>142</v>
      </c>
    </row>
    <row r="703" spans="2:3" ht="12.75">
      <c r="B703">
        <v>714</v>
      </c>
      <c r="C703">
        <f>C702</f>
        <v>142</v>
      </c>
    </row>
    <row r="704" spans="2:3" ht="12.75">
      <c r="B704">
        <v>715</v>
      </c>
      <c r="C704">
        <f>+C703+1</f>
        <v>143</v>
      </c>
    </row>
    <row r="705" spans="2:3" ht="12.75">
      <c r="B705">
        <v>716</v>
      </c>
      <c r="C705">
        <f>C704</f>
        <v>143</v>
      </c>
    </row>
    <row r="706" spans="2:3" ht="12.75">
      <c r="B706">
        <v>717</v>
      </c>
      <c r="C706">
        <f>C705</f>
        <v>143</v>
      </c>
    </row>
    <row r="707" spans="2:3" ht="12.75">
      <c r="B707">
        <v>718</v>
      </c>
      <c r="C707">
        <f>C706</f>
        <v>143</v>
      </c>
    </row>
    <row r="708" spans="2:3" ht="12.75">
      <c r="B708">
        <v>719</v>
      </c>
      <c r="C708">
        <f>C707</f>
        <v>143</v>
      </c>
    </row>
    <row r="709" spans="2:3" ht="12.75">
      <c r="B709">
        <v>720</v>
      </c>
      <c r="C709">
        <f>+C708+1</f>
        <v>144</v>
      </c>
    </row>
    <row r="710" spans="2:3" ht="12.75">
      <c r="B710">
        <v>721</v>
      </c>
      <c r="C710">
        <f>C709</f>
        <v>144</v>
      </c>
    </row>
    <row r="711" spans="2:3" ht="12.75">
      <c r="B711">
        <v>722</v>
      </c>
      <c r="C711">
        <f>C710</f>
        <v>144</v>
      </c>
    </row>
    <row r="712" spans="2:3" ht="12.75">
      <c r="B712">
        <v>723</v>
      </c>
      <c r="C712">
        <f>C711</f>
        <v>144</v>
      </c>
    </row>
    <row r="713" spans="2:3" ht="12.75">
      <c r="B713">
        <v>724</v>
      </c>
      <c r="C713">
        <f>C712</f>
        <v>144</v>
      </c>
    </row>
    <row r="714" spans="2:3" ht="12.75">
      <c r="B714">
        <v>725</v>
      </c>
      <c r="C714">
        <f>+C713+1</f>
        <v>145</v>
      </c>
    </row>
    <row r="715" spans="2:3" ht="12.75">
      <c r="B715">
        <v>726</v>
      </c>
      <c r="C715">
        <f>C714</f>
        <v>145</v>
      </c>
    </row>
    <row r="716" spans="2:3" ht="12.75">
      <c r="B716">
        <v>727</v>
      </c>
      <c r="C716">
        <f>C715</f>
        <v>145</v>
      </c>
    </row>
    <row r="717" spans="2:3" ht="12.75">
      <c r="B717">
        <v>728</v>
      </c>
      <c r="C717">
        <f>C716</f>
        <v>145</v>
      </c>
    </row>
    <row r="718" spans="2:3" ht="12.75">
      <c r="B718">
        <v>729</v>
      </c>
      <c r="C718">
        <f>C717</f>
        <v>145</v>
      </c>
    </row>
    <row r="719" spans="2:3" ht="12.75">
      <c r="B719">
        <v>730</v>
      </c>
      <c r="C719">
        <f>+C718+1</f>
        <v>146</v>
      </c>
    </row>
    <row r="720" spans="2:3" ht="12.75">
      <c r="B720">
        <v>731</v>
      </c>
      <c r="C720">
        <f>C719</f>
        <v>146</v>
      </c>
    </row>
    <row r="721" spans="2:3" ht="12.75">
      <c r="B721">
        <v>732</v>
      </c>
      <c r="C721">
        <f>C720</f>
        <v>146</v>
      </c>
    </row>
    <row r="722" spans="2:3" ht="12.75">
      <c r="B722">
        <v>733</v>
      </c>
      <c r="C722">
        <f>C721</f>
        <v>146</v>
      </c>
    </row>
    <row r="723" spans="2:3" ht="12.75">
      <c r="B723">
        <v>734</v>
      </c>
      <c r="C723">
        <f>C722</f>
        <v>146</v>
      </c>
    </row>
    <row r="724" spans="2:3" ht="12.75">
      <c r="B724">
        <v>735</v>
      </c>
      <c r="C724">
        <f>+C723+1</f>
        <v>147</v>
      </c>
    </row>
    <row r="725" spans="2:3" ht="12.75">
      <c r="B725">
        <v>736</v>
      </c>
      <c r="C725">
        <f>C724</f>
        <v>147</v>
      </c>
    </row>
    <row r="726" spans="2:3" ht="12.75">
      <c r="B726">
        <v>737</v>
      </c>
      <c r="C726">
        <f>C725</f>
        <v>147</v>
      </c>
    </row>
    <row r="727" spans="2:3" ht="12.75">
      <c r="B727">
        <v>738</v>
      </c>
      <c r="C727">
        <f>C726</f>
        <v>147</v>
      </c>
    </row>
    <row r="728" spans="2:3" ht="12.75">
      <c r="B728">
        <v>739</v>
      </c>
      <c r="C728">
        <f>C727</f>
        <v>147</v>
      </c>
    </row>
    <row r="729" spans="2:3" ht="12.75">
      <c r="B729">
        <v>740</v>
      </c>
      <c r="C729">
        <f>+C728+1</f>
        <v>148</v>
      </c>
    </row>
    <row r="730" spans="2:3" ht="12.75">
      <c r="B730">
        <v>741</v>
      </c>
      <c r="C730">
        <f>C729</f>
        <v>148</v>
      </c>
    </row>
    <row r="731" spans="2:3" ht="12.75">
      <c r="B731">
        <v>742</v>
      </c>
      <c r="C731">
        <f>C730</f>
        <v>148</v>
      </c>
    </row>
    <row r="732" spans="2:3" ht="12.75">
      <c r="B732">
        <v>743</v>
      </c>
      <c r="C732">
        <f>C731</f>
        <v>148</v>
      </c>
    </row>
    <row r="733" spans="2:3" ht="12.75">
      <c r="B733">
        <v>744</v>
      </c>
      <c r="C733">
        <f>C732</f>
        <v>148</v>
      </c>
    </row>
    <row r="734" spans="2:3" ht="12.75">
      <c r="B734">
        <v>745</v>
      </c>
      <c r="C734">
        <f>+C733+1</f>
        <v>149</v>
      </c>
    </row>
    <row r="735" spans="2:3" ht="12.75">
      <c r="B735">
        <v>746</v>
      </c>
      <c r="C735">
        <f>C734</f>
        <v>149</v>
      </c>
    </row>
    <row r="736" spans="2:3" ht="12.75">
      <c r="B736">
        <v>747</v>
      </c>
      <c r="C736">
        <f>C735</f>
        <v>149</v>
      </c>
    </row>
    <row r="737" spans="2:3" ht="12.75">
      <c r="B737">
        <v>748</v>
      </c>
      <c r="C737">
        <f>C736</f>
        <v>149</v>
      </c>
    </row>
    <row r="738" spans="2:3" ht="12.75">
      <c r="B738">
        <v>749</v>
      </c>
      <c r="C738">
        <f>C737</f>
        <v>149</v>
      </c>
    </row>
    <row r="739" spans="2:3" ht="12.75">
      <c r="B739">
        <v>750</v>
      </c>
      <c r="C739">
        <f>+C738+1</f>
        <v>150</v>
      </c>
    </row>
    <row r="740" spans="2:3" ht="12.75">
      <c r="B740">
        <v>751</v>
      </c>
      <c r="C740">
        <f>C739</f>
        <v>150</v>
      </c>
    </row>
    <row r="741" spans="2:3" ht="12.75">
      <c r="B741">
        <v>752</v>
      </c>
      <c r="C741">
        <f>C740</f>
        <v>150</v>
      </c>
    </row>
    <row r="742" spans="2:3" ht="12.75">
      <c r="B742">
        <v>753</v>
      </c>
      <c r="C742">
        <f>C741</f>
        <v>150</v>
      </c>
    </row>
    <row r="743" spans="2:3" ht="12.75">
      <c r="B743">
        <v>754</v>
      </c>
      <c r="C743">
        <f>C742</f>
        <v>150</v>
      </c>
    </row>
    <row r="744" spans="2:3" ht="12.75">
      <c r="B744">
        <v>755</v>
      </c>
      <c r="C744">
        <f>+C743+1</f>
        <v>151</v>
      </c>
    </row>
    <row r="745" spans="2:3" ht="12.75">
      <c r="B745">
        <v>756</v>
      </c>
      <c r="C745">
        <f>C744</f>
        <v>151</v>
      </c>
    </row>
    <row r="746" spans="2:3" ht="12.75">
      <c r="B746">
        <v>757</v>
      </c>
      <c r="C746">
        <f>C745</f>
        <v>151</v>
      </c>
    </row>
    <row r="747" spans="2:3" ht="12.75">
      <c r="B747">
        <v>758</v>
      </c>
      <c r="C747">
        <f>C746</f>
        <v>151</v>
      </c>
    </row>
    <row r="748" spans="2:3" ht="12.75">
      <c r="B748">
        <v>759</v>
      </c>
      <c r="C748">
        <f>C747</f>
        <v>151</v>
      </c>
    </row>
    <row r="749" spans="2:3" ht="12.75">
      <c r="B749">
        <v>760</v>
      </c>
      <c r="C749">
        <f>+C748+1</f>
        <v>152</v>
      </c>
    </row>
    <row r="750" spans="2:3" ht="12.75">
      <c r="B750">
        <v>761</v>
      </c>
      <c r="C750">
        <f>C749</f>
        <v>152</v>
      </c>
    </row>
    <row r="751" spans="2:3" ht="12.75">
      <c r="B751">
        <v>762</v>
      </c>
      <c r="C751">
        <f>C750</f>
        <v>152</v>
      </c>
    </row>
    <row r="752" spans="2:3" ht="12.75">
      <c r="B752">
        <v>763</v>
      </c>
      <c r="C752">
        <f>C751</f>
        <v>152</v>
      </c>
    </row>
    <row r="753" spans="2:3" ht="12.75">
      <c r="B753">
        <v>764</v>
      </c>
      <c r="C753">
        <f>C752</f>
        <v>152</v>
      </c>
    </row>
    <row r="754" spans="2:3" ht="12.75">
      <c r="B754">
        <v>765</v>
      </c>
      <c r="C754">
        <f>+C753+1</f>
        <v>153</v>
      </c>
    </row>
    <row r="755" spans="2:3" ht="12.75">
      <c r="B755">
        <v>766</v>
      </c>
      <c r="C755">
        <f>C754</f>
        <v>153</v>
      </c>
    </row>
    <row r="756" spans="2:3" ht="12.75">
      <c r="B756">
        <v>767</v>
      </c>
      <c r="C756">
        <f>C755</f>
        <v>153</v>
      </c>
    </row>
    <row r="757" spans="2:3" ht="12.75">
      <c r="B757">
        <v>768</v>
      </c>
      <c r="C757">
        <f>C756</f>
        <v>153</v>
      </c>
    </row>
    <row r="758" spans="2:3" ht="12.75">
      <c r="B758">
        <v>769</v>
      </c>
      <c r="C758">
        <f>C757</f>
        <v>153</v>
      </c>
    </row>
    <row r="759" spans="2:3" ht="12.75">
      <c r="B759">
        <v>770</v>
      </c>
      <c r="C759">
        <f>+C758+1</f>
        <v>154</v>
      </c>
    </row>
    <row r="760" spans="2:3" ht="12.75">
      <c r="B760">
        <v>771</v>
      </c>
      <c r="C760">
        <f>C759</f>
        <v>154</v>
      </c>
    </row>
    <row r="761" spans="2:3" ht="12.75">
      <c r="B761">
        <v>772</v>
      </c>
      <c r="C761">
        <f>C760</f>
        <v>154</v>
      </c>
    </row>
    <row r="762" spans="2:3" ht="12.75">
      <c r="B762">
        <v>773</v>
      </c>
      <c r="C762">
        <f>C761</f>
        <v>154</v>
      </c>
    </row>
    <row r="763" spans="2:3" ht="12.75">
      <c r="B763">
        <v>774</v>
      </c>
      <c r="C763">
        <f>C762</f>
        <v>154</v>
      </c>
    </row>
    <row r="764" spans="2:3" ht="12.75">
      <c r="B764">
        <v>775</v>
      </c>
      <c r="C764">
        <f>+C763+1</f>
        <v>155</v>
      </c>
    </row>
    <row r="765" spans="2:3" ht="12.75">
      <c r="B765">
        <v>776</v>
      </c>
      <c r="C765">
        <f>C764</f>
        <v>155</v>
      </c>
    </row>
    <row r="766" spans="2:3" ht="12.75">
      <c r="B766">
        <v>777</v>
      </c>
      <c r="C766">
        <f>C765</f>
        <v>155</v>
      </c>
    </row>
    <row r="767" spans="2:3" ht="12.75">
      <c r="B767">
        <v>778</v>
      </c>
      <c r="C767">
        <f>C766</f>
        <v>155</v>
      </c>
    </row>
    <row r="768" spans="2:3" ht="12.75">
      <c r="B768">
        <v>779</v>
      </c>
      <c r="C768">
        <f>C767</f>
        <v>155</v>
      </c>
    </row>
    <row r="769" spans="2:3" ht="12.75">
      <c r="B769">
        <v>780</v>
      </c>
      <c r="C769">
        <f>+C768+1</f>
        <v>156</v>
      </c>
    </row>
    <row r="770" spans="2:3" ht="12.75">
      <c r="B770">
        <v>781</v>
      </c>
      <c r="C770">
        <f>C769</f>
        <v>156</v>
      </c>
    </row>
    <row r="771" spans="2:3" ht="12.75">
      <c r="B771">
        <v>782</v>
      </c>
      <c r="C771">
        <f>C770</f>
        <v>156</v>
      </c>
    </row>
    <row r="772" spans="2:3" ht="12.75">
      <c r="B772">
        <v>783</v>
      </c>
      <c r="C772">
        <f>C771</f>
        <v>156</v>
      </c>
    </row>
    <row r="773" spans="2:3" ht="12.75">
      <c r="B773">
        <v>784</v>
      </c>
      <c r="C773">
        <f>C772</f>
        <v>156</v>
      </c>
    </row>
    <row r="774" spans="2:3" ht="12.75">
      <c r="B774">
        <v>785</v>
      </c>
      <c r="C774">
        <f>+C773+1</f>
        <v>157</v>
      </c>
    </row>
    <row r="775" spans="2:3" ht="12.75">
      <c r="B775">
        <v>786</v>
      </c>
      <c r="C775">
        <f>C774</f>
        <v>157</v>
      </c>
    </row>
    <row r="776" spans="2:3" ht="12.75">
      <c r="B776">
        <v>787</v>
      </c>
      <c r="C776">
        <f>C775</f>
        <v>157</v>
      </c>
    </row>
    <row r="777" spans="2:3" ht="12.75">
      <c r="B777">
        <v>788</v>
      </c>
      <c r="C777">
        <f>C776</f>
        <v>157</v>
      </c>
    </row>
    <row r="778" spans="2:3" ht="12.75">
      <c r="B778">
        <v>789</v>
      </c>
      <c r="C778">
        <f>C777</f>
        <v>157</v>
      </c>
    </row>
    <row r="779" spans="2:3" ht="12.75">
      <c r="B779">
        <v>790</v>
      </c>
      <c r="C779">
        <f>+C778+1</f>
        <v>158</v>
      </c>
    </row>
    <row r="780" spans="2:3" ht="12.75">
      <c r="B780">
        <v>791</v>
      </c>
      <c r="C780">
        <f>C779</f>
        <v>158</v>
      </c>
    </row>
    <row r="781" spans="2:3" ht="12.75">
      <c r="B781">
        <v>792</v>
      </c>
      <c r="C781">
        <f>C780</f>
        <v>158</v>
      </c>
    </row>
    <row r="782" spans="2:3" ht="12.75">
      <c r="B782">
        <v>793</v>
      </c>
      <c r="C782">
        <f>C781</f>
        <v>158</v>
      </c>
    </row>
    <row r="783" spans="2:3" ht="12.75">
      <c r="B783">
        <v>794</v>
      </c>
      <c r="C783">
        <f>C782</f>
        <v>158</v>
      </c>
    </row>
    <row r="784" spans="2:3" ht="12.75">
      <c r="B784">
        <v>795</v>
      </c>
      <c r="C784">
        <f>+C783+1</f>
        <v>159</v>
      </c>
    </row>
    <row r="785" spans="2:3" ht="12.75">
      <c r="B785">
        <v>796</v>
      </c>
      <c r="C785">
        <f>C784</f>
        <v>159</v>
      </c>
    </row>
    <row r="786" spans="2:3" ht="12.75">
      <c r="B786">
        <v>797</v>
      </c>
      <c r="C786">
        <f>C785</f>
        <v>159</v>
      </c>
    </row>
    <row r="787" spans="2:3" ht="12.75">
      <c r="B787">
        <v>798</v>
      </c>
      <c r="C787">
        <f>C786</f>
        <v>159</v>
      </c>
    </row>
    <row r="788" spans="2:3" ht="12.75">
      <c r="B788">
        <v>799</v>
      </c>
      <c r="C788">
        <f>C787</f>
        <v>159</v>
      </c>
    </row>
    <row r="789" spans="2:3" ht="12.75">
      <c r="B789">
        <v>800</v>
      </c>
      <c r="C789">
        <f>+C788+1</f>
        <v>160</v>
      </c>
    </row>
    <row r="790" spans="2:3" ht="12.75">
      <c r="B790">
        <v>801</v>
      </c>
      <c r="C790">
        <f>C789</f>
        <v>160</v>
      </c>
    </row>
    <row r="791" spans="2:3" ht="12.75">
      <c r="B791">
        <v>802</v>
      </c>
      <c r="C791">
        <f>C790</f>
        <v>160</v>
      </c>
    </row>
    <row r="792" spans="2:3" ht="12.75">
      <c r="B792">
        <v>803</v>
      </c>
      <c r="C792">
        <f>C791</f>
        <v>160</v>
      </c>
    </row>
    <row r="793" spans="2:3" ht="12.75">
      <c r="B793">
        <v>804</v>
      </c>
      <c r="C793">
        <f>C792</f>
        <v>160</v>
      </c>
    </row>
    <row r="794" spans="2:3" ht="12.75">
      <c r="B794">
        <v>805</v>
      </c>
      <c r="C794">
        <f>+C793+1</f>
        <v>161</v>
      </c>
    </row>
    <row r="795" spans="2:3" ht="12.75">
      <c r="B795">
        <v>806</v>
      </c>
      <c r="C795">
        <f>C794</f>
        <v>161</v>
      </c>
    </row>
    <row r="796" spans="2:3" ht="12.75">
      <c r="B796">
        <v>807</v>
      </c>
      <c r="C796">
        <f>C795</f>
        <v>161</v>
      </c>
    </row>
    <row r="797" spans="2:3" ht="12.75">
      <c r="B797">
        <v>808</v>
      </c>
      <c r="C797">
        <f>C796</f>
        <v>161</v>
      </c>
    </row>
    <row r="798" spans="2:3" ht="12.75">
      <c r="B798">
        <v>809</v>
      </c>
      <c r="C798">
        <f>C797</f>
        <v>161</v>
      </c>
    </row>
    <row r="799" spans="2:3" ht="12.75">
      <c r="B799">
        <v>810</v>
      </c>
      <c r="C799">
        <f>+C798+1</f>
        <v>162</v>
      </c>
    </row>
    <row r="800" spans="2:3" ht="12.75">
      <c r="B800">
        <v>811</v>
      </c>
      <c r="C800">
        <f>C799</f>
        <v>162</v>
      </c>
    </row>
    <row r="801" spans="2:3" ht="12.75">
      <c r="B801">
        <v>812</v>
      </c>
      <c r="C801">
        <f>C800</f>
        <v>162</v>
      </c>
    </row>
    <row r="802" spans="2:3" ht="12.75">
      <c r="B802">
        <v>813</v>
      </c>
      <c r="C802">
        <f>C801</f>
        <v>162</v>
      </c>
    </row>
    <row r="803" spans="2:3" ht="12.75">
      <c r="B803">
        <v>814</v>
      </c>
      <c r="C803">
        <f>C802</f>
        <v>162</v>
      </c>
    </row>
    <row r="804" spans="2:3" ht="12.75">
      <c r="B804">
        <v>815</v>
      </c>
      <c r="C804">
        <f>+C803+1</f>
        <v>163</v>
      </c>
    </row>
    <row r="805" spans="2:3" ht="12.75">
      <c r="B805">
        <v>816</v>
      </c>
      <c r="C805">
        <f>C804</f>
        <v>163</v>
      </c>
    </row>
    <row r="806" spans="2:3" ht="12.75">
      <c r="B806">
        <v>817</v>
      </c>
      <c r="C806">
        <f>C805</f>
        <v>163</v>
      </c>
    </row>
    <row r="807" spans="2:3" ht="12.75">
      <c r="B807">
        <v>818</v>
      </c>
      <c r="C807">
        <f>C806</f>
        <v>163</v>
      </c>
    </row>
    <row r="808" spans="2:3" ht="12.75">
      <c r="B808">
        <v>819</v>
      </c>
      <c r="C808">
        <f>C807</f>
        <v>163</v>
      </c>
    </row>
    <row r="809" spans="2:3" ht="12.75">
      <c r="B809">
        <v>820</v>
      </c>
      <c r="C809">
        <f>+C808+1</f>
        <v>164</v>
      </c>
    </row>
    <row r="810" spans="2:3" ht="12.75">
      <c r="B810">
        <v>821</v>
      </c>
      <c r="C810">
        <f>C809</f>
        <v>164</v>
      </c>
    </row>
    <row r="811" spans="2:3" ht="12.75">
      <c r="B811">
        <v>822</v>
      </c>
      <c r="C811">
        <f>C810</f>
        <v>164</v>
      </c>
    </row>
    <row r="812" spans="2:3" ht="12.75">
      <c r="B812">
        <v>823</v>
      </c>
      <c r="C812">
        <f>C811</f>
        <v>164</v>
      </c>
    </row>
    <row r="813" spans="2:3" ht="12.75">
      <c r="B813">
        <v>824</v>
      </c>
      <c r="C813">
        <f>C812</f>
        <v>164</v>
      </c>
    </row>
    <row r="814" spans="2:3" ht="12.75">
      <c r="B814">
        <v>825</v>
      </c>
      <c r="C814">
        <f>+C813+1</f>
        <v>165</v>
      </c>
    </row>
    <row r="815" spans="2:3" ht="12.75">
      <c r="B815">
        <v>826</v>
      </c>
      <c r="C815">
        <f>C814</f>
        <v>165</v>
      </c>
    </row>
    <row r="816" spans="2:3" ht="12.75">
      <c r="B816">
        <v>827</v>
      </c>
      <c r="C816">
        <f>C815</f>
        <v>165</v>
      </c>
    </row>
    <row r="817" spans="2:3" ht="12.75">
      <c r="B817">
        <v>828</v>
      </c>
      <c r="C817">
        <f>C816</f>
        <v>165</v>
      </c>
    </row>
    <row r="818" spans="2:3" ht="12.75">
      <c r="B818">
        <v>829</v>
      </c>
      <c r="C818">
        <f>C817</f>
        <v>165</v>
      </c>
    </row>
    <row r="819" spans="2:3" ht="12.75">
      <c r="B819">
        <v>830</v>
      </c>
      <c r="C819">
        <f>+C818+1</f>
        <v>166</v>
      </c>
    </row>
    <row r="820" spans="2:3" ht="12.75">
      <c r="B820">
        <v>831</v>
      </c>
      <c r="C820">
        <f>C819</f>
        <v>166</v>
      </c>
    </row>
    <row r="821" spans="2:3" ht="12.75">
      <c r="B821">
        <v>832</v>
      </c>
      <c r="C821">
        <f>C820</f>
        <v>166</v>
      </c>
    </row>
    <row r="822" spans="2:3" ht="12.75">
      <c r="B822">
        <v>833</v>
      </c>
      <c r="C822">
        <f>C821</f>
        <v>166</v>
      </c>
    </row>
    <row r="823" spans="2:3" ht="12.75">
      <c r="B823">
        <v>834</v>
      </c>
      <c r="C823">
        <f>C822</f>
        <v>166</v>
      </c>
    </row>
    <row r="824" spans="2:3" ht="12.75">
      <c r="B824">
        <v>835</v>
      </c>
      <c r="C824">
        <f>+C823+1</f>
        <v>167</v>
      </c>
    </row>
    <row r="825" spans="2:3" ht="12.75">
      <c r="B825">
        <v>836</v>
      </c>
      <c r="C825">
        <f>C824</f>
        <v>167</v>
      </c>
    </row>
    <row r="826" spans="2:3" ht="12.75">
      <c r="B826">
        <v>837</v>
      </c>
      <c r="C826">
        <f>C825</f>
        <v>167</v>
      </c>
    </row>
    <row r="827" spans="2:3" ht="12.75">
      <c r="B827">
        <v>838</v>
      </c>
      <c r="C827">
        <f>C826</f>
        <v>167</v>
      </c>
    </row>
    <row r="828" spans="2:3" ht="12.75">
      <c r="B828">
        <v>839</v>
      </c>
      <c r="C828">
        <f>C827</f>
        <v>167</v>
      </c>
    </row>
    <row r="829" spans="2:3" ht="12.75">
      <c r="B829">
        <v>840</v>
      </c>
      <c r="C829">
        <f>+C828+1</f>
        <v>168</v>
      </c>
    </row>
    <row r="830" spans="2:3" ht="12.75">
      <c r="B830">
        <v>841</v>
      </c>
      <c r="C830">
        <f>C829</f>
        <v>168</v>
      </c>
    </row>
    <row r="831" spans="2:3" ht="12.75">
      <c r="B831">
        <v>842</v>
      </c>
      <c r="C831">
        <f>C830</f>
        <v>168</v>
      </c>
    </row>
    <row r="832" spans="2:3" ht="12.75">
      <c r="B832">
        <v>843</v>
      </c>
      <c r="C832">
        <f>C831</f>
        <v>168</v>
      </c>
    </row>
    <row r="833" spans="2:3" ht="12.75">
      <c r="B833">
        <v>844</v>
      </c>
      <c r="C833">
        <f>C832</f>
        <v>168</v>
      </c>
    </row>
    <row r="834" spans="2:3" ht="12.75">
      <c r="B834">
        <v>845</v>
      </c>
      <c r="C834">
        <f>+C833+1</f>
        <v>169</v>
      </c>
    </row>
    <row r="835" spans="2:3" ht="12.75">
      <c r="B835">
        <v>846</v>
      </c>
      <c r="C835">
        <f>C834</f>
        <v>169</v>
      </c>
    </row>
    <row r="836" spans="2:3" ht="12.75">
      <c r="B836">
        <v>847</v>
      </c>
      <c r="C836">
        <f>C835</f>
        <v>169</v>
      </c>
    </row>
    <row r="837" spans="2:3" ht="12.75">
      <c r="B837">
        <v>848</v>
      </c>
      <c r="C837">
        <f>C836</f>
        <v>169</v>
      </c>
    </row>
    <row r="838" spans="2:3" ht="12.75">
      <c r="B838">
        <v>849</v>
      </c>
      <c r="C838">
        <f>C837</f>
        <v>169</v>
      </c>
    </row>
    <row r="839" spans="2:3" ht="12.75">
      <c r="B839">
        <v>850</v>
      </c>
      <c r="C839">
        <f>+C838+1</f>
        <v>170</v>
      </c>
    </row>
    <row r="840" spans="2:3" ht="12.75">
      <c r="B840">
        <v>851</v>
      </c>
      <c r="C840">
        <f>C839</f>
        <v>170</v>
      </c>
    </row>
    <row r="841" spans="2:3" ht="12.75">
      <c r="B841">
        <v>852</v>
      </c>
      <c r="C841">
        <f>C840</f>
        <v>170</v>
      </c>
    </row>
    <row r="842" spans="2:3" ht="12.75">
      <c r="B842">
        <v>853</v>
      </c>
      <c r="C842">
        <f>C841</f>
        <v>170</v>
      </c>
    </row>
    <row r="843" spans="2:3" ht="12.75">
      <c r="B843">
        <v>854</v>
      </c>
      <c r="C843">
        <f>C842</f>
        <v>170</v>
      </c>
    </row>
    <row r="844" spans="2:3" ht="12.75">
      <c r="B844">
        <v>855</v>
      </c>
      <c r="C844">
        <f>+C843+1</f>
        <v>171</v>
      </c>
    </row>
    <row r="845" spans="2:3" ht="12.75">
      <c r="B845">
        <v>856</v>
      </c>
      <c r="C845">
        <f>C844</f>
        <v>171</v>
      </c>
    </row>
    <row r="846" spans="2:3" ht="12.75">
      <c r="B846">
        <v>857</v>
      </c>
      <c r="C846">
        <f>C845</f>
        <v>171</v>
      </c>
    </row>
    <row r="847" spans="2:3" ht="12.75">
      <c r="B847">
        <v>858</v>
      </c>
      <c r="C847">
        <f>C846</f>
        <v>171</v>
      </c>
    </row>
    <row r="848" spans="2:3" ht="12.75">
      <c r="B848">
        <v>859</v>
      </c>
      <c r="C848">
        <f>C847</f>
        <v>171</v>
      </c>
    </row>
    <row r="849" spans="2:3" ht="12.75">
      <c r="B849">
        <v>860</v>
      </c>
      <c r="C849">
        <f>+C848+1</f>
        <v>172</v>
      </c>
    </row>
    <row r="850" spans="2:3" ht="12.75">
      <c r="B850">
        <v>861</v>
      </c>
      <c r="C850">
        <f>C849</f>
        <v>172</v>
      </c>
    </row>
    <row r="851" spans="2:3" ht="12.75">
      <c r="B851">
        <v>862</v>
      </c>
      <c r="C851">
        <f>C850</f>
        <v>172</v>
      </c>
    </row>
    <row r="852" spans="2:3" ht="12.75">
      <c r="B852">
        <v>863</v>
      </c>
      <c r="C852">
        <f>C851</f>
        <v>172</v>
      </c>
    </row>
    <row r="853" spans="2:3" ht="12.75">
      <c r="B853">
        <v>864</v>
      </c>
      <c r="C853">
        <f>C852</f>
        <v>172</v>
      </c>
    </row>
    <row r="854" spans="2:3" ht="12.75">
      <c r="B854">
        <v>865</v>
      </c>
      <c r="C854">
        <f>+C853+1</f>
        <v>173</v>
      </c>
    </row>
    <row r="855" spans="2:3" ht="12.75">
      <c r="B855">
        <v>866</v>
      </c>
      <c r="C855">
        <f>C854</f>
        <v>173</v>
      </c>
    </row>
    <row r="856" spans="2:3" ht="12.75">
      <c r="B856">
        <v>867</v>
      </c>
      <c r="C856">
        <f>C855</f>
        <v>173</v>
      </c>
    </row>
    <row r="857" spans="2:3" ht="12.75">
      <c r="B857">
        <v>868</v>
      </c>
      <c r="C857">
        <f>C856</f>
        <v>173</v>
      </c>
    </row>
    <row r="858" spans="2:3" ht="12.75">
      <c r="B858">
        <v>869</v>
      </c>
      <c r="C858">
        <f>C857</f>
        <v>173</v>
      </c>
    </row>
    <row r="859" spans="2:3" ht="12.75">
      <c r="B859">
        <v>870</v>
      </c>
      <c r="C859">
        <f>+C858+1</f>
        <v>174</v>
      </c>
    </row>
    <row r="860" spans="2:3" ht="12.75">
      <c r="B860">
        <v>871</v>
      </c>
      <c r="C860">
        <f>C859</f>
        <v>174</v>
      </c>
    </row>
    <row r="861" spans="2:3" ht="12.75">
      <c r="B861">
        <v>872</v>
      </c>
      <c r="C861">
        <f>C860</f>
        <v>174</v>
      </c>
    </row>
    <row r="862" spans="2:3" ht="12.75">
      <c r="B862">
        <v>873</v>
      </c>
      <c r="C862">
        <f>C861</f>
        <v>174</v>
      </c>
    </row>
    <row r="863" spans="2:3" ht="12.75">
      <c r="B863">
        <v>874</v>
      </c>
      <c r="C863">
        <f>C862</f>
        <v>174</v>
      </c>
    </row>
    <row r="864" spans="2:3" ht="12.75">
      <c r="B864">
        <v>875</v>
      </c>
      <c r="C864">
        <f>+C863+1</f>
        <v>175</v>
      </c>
    </row>
    <row r="865" spans="2:3" ht="12.75">
      <c r="B865">
        <v>876</v>
      </c>
      <c r="C865">
        <f>C864</f>
        <v>175</v>
      </c>
    </row>
    <row r="866" spans="2:3" ht="12.75">
      <c r="B866">
        <v>877</v>
      </c>
      <c r="C866">
        <f>C865</f>
        <v>175</v>
      </c>
    </row>
    <row r="867" spans="2:3" ht="12.75">
      <c r="B867">
        <v>878</v>
      </c>
      <c r="C867">
        <f>C866</f>
        <v>175</v>
      </c>
    </row>
    <row r="868" spans="2:3" ht="12.75">
      <c r="B868">
        <v>879</v>
      </c>
      <c r="C868">
        <f>C867</f>
        <v>175</v>
      </c>
    </row>
    <row r="869" spans="2:3" ht="12.75">
      <c r="B869">
        <v>880</v>
      </c>
      <c r="C869">
        <f>+C868+1</f>
        <v>176</v>
      </c>
    </row>
    <row r="870" spans="2:3" ht="12.75">
      <c r="B870">
        <v>881</v>
      </c>
      <c r="C870">
        <f>C869</f>
        <v>176</v>
      </c>
    </row>
    <row r="871" spans="2:3" ht="12.75">
      <c r="B871">
        <v>882</v>
      </c>
      <c r="C871">
        <f>C870</f>
        <v>176</v>
      </c>
    </row>
    <row r="872" spans="2:3" ht="12.75">
      <c r="B872">
        <v>883</v>
      </c>
      <c r="C872">
        <f>C871</f>
        <v>176</v>
      </c>
    </row>
    <row r="873" spans="2:3" ht="12.75">
      <c r="B873">
        <v>884</v>
      </c>
      <c r="C873">
        <f>C872</f>
        <v>176</v>
      </c>
    </row>
    <row r="874" spans="2:3" ht="12.75">
      <c r="B874">
        <v>885</v>
      </c>
      <c r="C874">
        <f>+C873+1</f>
        <v>177</v>
      </c>
    </row>
    <row r="875" spans="2:3" ht="12.75">
      <c r="B875">
        <v>886</v>
      </c>
      <c r="C875">
        <f>C874</f>
        <v>177</v>
      </c>
    </row>
    <row r="876" spans="2:3" ht="12.75">
      <c r="B876">
        <v>887</v>
      </c>
      <c r="C876">
        <f>C875</f>
        <v>177</v>
      </c>
    </row>
    <row r="877" spans="2:3" ht="12.75">
      <c r="B877">
        <v>888</v>
      </c>
      <c r="C877">
        <f>C876</f>
        <v>177</v>
      </c>
    </row>
    <row r="878" spans="2:3" ht="12.75">
      <c r="B878">
        <v>889</v>
      </c>
      <c r="C878">
        <f>C877</f>
        <v>177</v>
      </c>
    </row>
    <row r="879" spans="2:3" ht="12.75">
      <c r="B879">
        <v>890</v>
      </c>
      <c r="C879">
        <f>+C878+1</f>
        <v>178</v>
      </c>
    </row>
    <row r="880" spans="2:3" ht="12.75">
      <c r="B880">
        <v>891</v>
      </c>
      <c r="C880">
        <f>C879</f>
        <v>178</v>
      </c>
    </row>
    <row r="881" spans="2:3" ht="12.75">
      <c r="B881">
        <v>892</v>
      </c>
      <c r="C881">
        <f>C880</f>
        <v>178</v>
      </c>
    </row>
    <row r="882" spans="2:3" ht="12.75">
      <c r="B882">
        <v>893</v>
      </c>
      <c r="C882">
        <f>C881</f>
        <v>178</v>
      </c>
    </row>
    <row r="883" spans="2:3" ht="12.75">
      <c r="B883">
        <v>894</v>
      </c>
      <c r="C883">
        <f>C882</f>
        <v>178</v>
      </c>
    </row>
    <row r="884" spans="2:3" ht="12.75">
      <c r="B884">
        <v>895</v>
      </c>
      <c r="C884">
        <f>+C883+1</f>
        <v>179</v>
      </c>
    </row>
    <row r="885" spans="2:3" ht="12.75">
      <c r="B885">
        <v>896</v>
      </c>
      <c r="C885">
        <f>C884</f>
        <v>179</v>
      </c>
    </row>
    <row r="886" spans="2:3" ht="12.75">
      <c r="B886">
        <v>897</v>
      </c>
      <c r="C886">
        <f>C885</f>
        <v>179</v>
      </c>
    </row>
    <row r="887" spans="2:3" ht="12.75">
      <c r="B887">
        <v>898</v>
      </c>
      <c r="C887">
        <f>C886</f>
        <v>179</v>
      </c>
    </row>
    <row r="888" spans="2:3" ht="12.75">
      <c r="B888">
        <v>899</v>
      </c>
      <c r="C888">
        <f>C887</f>
        <v>179</v>
      </c>
    </row>
    <row r="889" spans="2:3" ht="12.75">
      <c r="B889">
        <v>900</v>
      </c>
      <c r="C889">
        <f>+C888+1</f>
        <v>180</v>
      </c>
    </row>
    <row r="890" spans="2:3" ht="12.75">
      <c r="B890">
        <v>901</v>
      </c>
      <c r="C890">
        <f>C889</f>
        <v>180</v>
      </c>
    </row>
    <row r="891" spans="2:3" ht="12.75">
      <c r="B891">
        <v>902</v>
      </c>
      <c r="C891">
        <f>C890</f>
        <v>180</v>
      </c>
    </row>
    <row r="892" spans="2:3" ht="12.75">
      <c r="B892">
        <v>903</v>
      </c>
      <c r="C892">
        <f>C891</f>
        <v>180</v>
      </c>
    </row>
    <row r="893" spans="2:3" ht="12.75">
      <c r="B893">
        <v>904</v>
      </c>
      <c r="C893">
        <f>C892</f>
        <v>180</v>
      </c>
    </row>
    <row r="894" spans="2:3" ht="12.75">
      <c r="B894">
        <v>905</v>
      </c>
      <c r="C894">
        <f>+C893+1</f>
        <v>181</v>
      </c>
    </row>
    <row r="895" spans="2:3" ht="12.75">
      <c r="B895">
        <v>906</v>
      </c>
      <c r="C895">
        <f>C894</f>
        <v>181</v>
      </c>
    </row>
    <row r="896" spans="2:3" ht="12.75">
      <c r="B896">
        <v>907</v>
      </c>
      <c r="C896">
        <f>C895</f>
        <v>181</v>
      </c>
    </row>
    <row r="897" spans="2:3" ht="12.75">
      <c r="B897">
        <v>908</v>
      </c>
      <c r="C897">
        <f>C896</f>
        <v>181</v>
      </c>
    </row>
    <row r="898" spans="2:3" ht="12.75">
      <c r="B898">
        <v>909</v>
      </c>
      <c r="C898">
        <f>C897</f>
        <v>181</v>
      </c>
    </row>
    <row r="899" spans="2:3" ht="12.75">
      <c r="B899">
        <v>910</v>
      </c>
      <c r="C899">
        <f>+C898+1</f>
        <v>182</v>
      </c>
    </row>
    <row r="900" spans="2:3" ht="12.75">
      <c r="B900">
        <v>911</v>
      </c>
      <c r="C900">
        <f>C899</f>
        <v>182</v>
      </c>
    </row>
    <row r="901" spans="2:3" ht="12.75">
      <c r="B901">
        <v>912</v>
      </c>
      <c r="C901">
        <f>C900</f>
        <v>182</v>
      </c>
    </row>
    <row r="902" spans="2:3" ht="12.75">
      <c r="B902">
        <v>913</v>
      </c>
      <c r="C902">
        <f>C901</f>
        <v>182</v>
      </c>
    </row>
    <row r="903" spans="2:3" ht="12.75">
      <c r="B903">
        <v>914</v>
      </c>
      <c r="C903">
        <f>C902</f>
        <v>182</v>
      </c>
    </row>
    <row r="904" spans="2:3" ht="12.75">
      <c r="B904">
        <v>915</v>
      </c>
      <c r="C904">
        <f>+C903+1</f>
        <v>183</v>
      </c>
    </row>
    <row r="905" spans="2:3" ht="12.75">
      <c r="B905">
        <v>916</v>
      </c>
      <c r="C905">
        <f>C904</f>
        <v>183</v>
      </c>
    </row>
    <row r="906" spans="2:3" ht="12.75">
      <c r="B906">
        <v>917</v>
      </c>
      <c r="C906">
        <f>C905</f>
        <v>183</v>
      </c>
    </row>
    <row r="907" spans="2:3" ht="12.75">
      <c r="B907">
        <v>918</v>
      </c>
      <c r="C907">
        <f>C906</f>
        <v>183</v>
      </c>
    </row>
    <row r="908" spans="2:3" ht="12.75">
      <c r="B908">
        <v>919</v>
      </c>
      <c r="C908">
        <f>C907</f>
        <v>183</v>
      </c>
    </row>
    <row r="909" spans="2:3" ht="12.75">
      <c r="B909">
        <v>920</v>
      </c>
      <c r="C909">
        <f>+C908+1</f>
        <v>184</v>
      </c>
    </row>
    <row r="910" spans="2:3" ht="12.75">
      <c r="B910">
        <v>921</v>
      </c>
      <c r="C910">
        <f>C909</f>
        <v>184</v>
      </c>
    </row>
    <row r="911" spans="2:3" ht="12.75">
      <c r="B911">
        <v>922</v>
      </c>
      <c r="C911">
        <f>C910</f>
        <v>184</v>
      </c>
    </row>
    <row r="912" spans="2:3" ht="12.75">
      <c r="B912">
        <v>923</v>
      </c>
      <c r="C912">
        <f>C911</f>
        <v>184</v>
      </c>
    </row>
    <row r="913" spans="2:3" ht="12.75">
      <c r="B913">
        <v>924</v>
      </c>
      <c r="C913">
        <f>C912</f>
        <v>184</v>
      </c>
    </row>
    <row r="914" spans="2:3" ht="12.75">
      <c r="B914">
        <v>925</v>
      </c>
      <c r="C914">
        <f>+C913+1</f>
        <v>185</v>
      </c>
    </row>
    <row r="915" spans="2:3" ht="12.75">
      <c r="B915">
        <v>926</v>
      </c>
      <c r="C915">
        <f>C914</f>
        <v>185</v>
      </c>
    </row>
    <row r="916" spans="2:3" ht="12.75">
      <c r="B916">
        <v>927</v>
      </c>
      <c r="C916">
        <f>C915</f>
        <v>185</v>
      </c>
    </row>
    <row r="917" spans="2:3" ht="12.75">
      <c r="B917">
        <v>928</v>
      </c>
      <c r="C917">
        <f>C916</f>
        <v>185</v>
      </c>
    </row>
    <row r="918" spans="2:3" ht="12.75">
      <c r="B918">
        <v>929</v>
      </c>
      <c r="C918">
        <f>C917</f>
        <v>185</v>
      </c>
    </row>
    <row r="919" spans="2:3" ht="12.75">
      <c r="B919">
        <v>930</v>
      </c>
      <c r="C919">
        <f>+C918+1</f>
        <v>186</v>
      </c>
    </row>
    <row r="920" spans="2:3" ht="12.75">
      <c r="B920">
        <v>931</v>
      </c>
      <c r="C920">
        <f>C919</f>
        <v>186</v>
      </c>
    </row>
    <row r="921" spans="2:3" ht="12.75">
      <c r="B921">
        <v>932</v>
      </c>
      <c r="C921">
        <f>C920</f>
        <v>186</v>
      </c>
    </row>
    <row r="922" spans="2:3" ht="12.75">
      <c r="B922">
        <v>933</v>
      </c>
      <c r="C922">
        <f>C921</f>
        <v>186</v>
      </c>
    </row>
    <row r="923" spans="2:3" ht="12.75">
      <c r="B923">
        <v>934</v>
      </c>
      <c r="C923">
        <f>C922</f>
        <v>186</v>
      </c>
    </row>
    <row r="924" spans="2:3" ht="12.75">
      <c r="B924">
        <v>935</v>
      </c>
      <c r="C924">
        <f>+C923+1</f>
        <v>187</v>
      </c>
    </row>
    <row r="925" spans="2:3" ht="12.75">
      <c r="B925">
        <v>936</v>
      </c>
      <c r="C925">
        <f>C924</f>
        <v>187</v>
      </c>
    </row>
    <row r="926" spans="2:3" ht="12.75">
      <c r="B926">
        <v>937</v>
      </c>
      <c r="C926">
        <f>C925</f>
        <v>187</v>
      </c>
    </row>
    <row r="927" spans="2:3" ht="12.75">
      <c r="B927">
        <v>938</v>
      </c>
      <c r="C927">
        <f>C926</f>
        <v>187</v>
      </c>
    </row>
    <row r="928" spans="2:3" ht="12.75">
      <c r="B928">
        <v>939</v>
      </c>
      <c r="C928">
        <f>C927</f>
        <v>187</v>
      </c>
    </row>
    <row r="929" spans="2:3" ht="12.75">
      <c r="B929">
        <v>940</v>
      </c>
      <c r="C929">
        <f>+C928+1</f>
        <v>188</v>
      </c>
    </row>
    <row r="930" spans="2:3" ht="12.75">
      <c r="B930">
        <v>941</v>
      </c>
      <c r="C930">
        <f>C929</f>
        <v>188</v>
      </c>
    </row>
    <row r="931" spans="2:3" ht="12.75">
      <c r="B931">
        <v>942</v>
      </c>
      <c r="C931">
        <f>C930</f>
        <v>188</v>
      </c>
    </row>
    <row r="932" spans="2:3" ht="12.75">
      <c r="B932">
        <v>943</v>
      </c>
      <c r="C932">
        <f>C931</f>
        <v>188</v>
      </c>
    </row>
    <row r="933" spans="2:3" ht="12.75">
      <c r="B933">
        <v>944</v>
      </c>
      <c r="C933">
        <f>C932</f>
        <v>188</v>
      </c>
    </row>
    <row r="934" spans="2:3" ht="12.75">
      <c r="B934">
        <v>945</v>
      </c>
      <c r="C934">
        <f>+C933+1</f>
        <v>189</v>
      </c>
    </row>
    <row r="935" spans="2:3" ht="12.75">
      <c r="B935">
        <v>946</v>
      </c>
      <c r="C935">
        <f>C934</f>
        <v>189</v>
      </c>
    </row>
    <row r="936" spans="2:3" ht="12.75">
      <c r="B936">
        <v>947</v>
      </c>
      <c r="C936">
        <f>C935</f>
        <v>189</v>
      </c>
    </row>
    <row r="937" spans="2:3" ht="12.75">
      <c r="B937">
        <v>948</v>
      </c>
      <c r="C937">
        <f>C936</f>
        <v>189</v>
      </c>
    </row>
    <row r="938" spans="2:3" ht="12.75">
      <c r="B938">
        <v>949</v>
      </c>
      <c r="C938">
        <f>C937</f>
        <v>189</v>
      </c>
    </row>
    <row r="939" spans="2:3" ht="12.75">
      <c r="B939">
        <v>950</v>
      </c>
      <c r="C939">
        <f>+C938+1</f>
        <v>190</v>
      </c>
    </row>
    <row r="940" spans="2:3" ht="12.75">
      <c r="B940">
        <v>951</v>
      </c>
      <c r="C940">
        <f>C939</f>
        <v>190</v>
      </c>
    </row>
    <row r="941" spans="2:3" ht="12.75">
      <c r="B941">
        <v>952</v>
      </c>
      <c r="C941">
        <f>C940</f>
        <v>190</v>
      </c>
    </row>
    <row r="942" spans="2:3" ht="12.75">
      <c r="B942">
        <v>953</v>
      </c>
      <c r="C942">
        <f>C941</f>
        <v>190</v>
      </c>
    </row>
    <row r="943" spans="2:3" ht="12.75">
      <c r="B943">
        <v>954</v>
      </c>
      <c r="C943">
        <f>C942</f>
        <v>190</v>
      </c>
    </row>
    <row r="944" spans="2:3" ht="12.75">
      <c r="B944">
        <v>955</v>
      </c>
      <c r="C944">
        <f>+C943+1</f>
        <v>191</v>
      </c>
    </row>
    <row r="945" spans="2:3" ht="12.75">
      <c r="B945">
        <v>956</v>
      </c>
      <c r="C945">
        <f>C944</f>
        <v>191</v>
      </c>
    </row>
    <row r="946" spans="2:3" ht="12.75">
      <c r="B946">
        <v>957</v>
      </c>
      <c r="C946">
        <f>C945</f>
        <v>191</v>
      </c>
    </row>
    <row r="947" spans="2:3" ht="12.75">
      <c r="B947">
        <v>958</v>
      </c>
      <c r="C947">
        <f>C946</f>
        <v>191</v>
      </c>
    </row>
    <row r="948" spans="2:3" ht="12.75">
      <c r="B948">
        <v>959</v>
      </c>
      <c r="C948">
        <f>C947</f>
        <v>191</v>
      </c>
    </row>
    <row r="949" spans="2:3" ht="12.75">
      <c r="B949">
        <v>960</v>
      </c>
      <c r="C949">
        <f>+C948+1</f>
        <v>192</v>
      </c>
    </row>
    <row r="950" spans="2:3" ht="12.75">
      <c r="B950">
        <v>961</v>
      </c>
      <c r="C950">
        <f>C949</f>
        <v>192</v>
      </c>
    </row>
    <row r="951" spans="2:3" ht="12.75">
      <c r="B951">
        <v>962</v>
      </c>
      <c r="C951">
        <f>C950</f>
        <v>192</v>
      </c>
    </row>
    <row r="952" spans="2:3" ht="12.75">
      <c r="B952">
        <v>963</v>
      </c>
      <c r="C952">
        <f>C951</f>
        <v>192</v>
      </c>
    </row>
    <row r="953" spans="2:3" ht="12.75">
      <c r="B953">
        <v>964</v>
      </c>
      <c r="C953">
        <f>C952</f>
        <v>192</v>
      </c>
    </row>
    <row r="954" spans="2:3" ht="12.75">
      <c r="B954">
        <v>965</v>
      </c>
      <c r="C954">
        <f>+C953+1</f>
        <v>193</v>
      </c>
    </row>
    <row r="955" spans="2:3" ht="12.75">
      <c r="B955">
        <v>966</v>
      </c>
      <c r="C955">
        <f>C954</f>
        <v>193</v>
      </c>
    </row>
    <row r="956" spans="2:3" ht="12.75">
      <c r="B956">
        <v>967</v>
      </c>
      <c r="C956">
        <f>C955</f>
        <v>193</v>
      </c>
    </row>
    <row r="957" spans="2:3" ht="12.75">
      <c r="B957">
        <v>968</v>
      </c>
      <c r="C957">
        <f>C956</f>
        <v>193</v>
      </c>
    </row>
    <row r="958" spans="2:3" ht="12.75">
      <c r="B958">
        <v>969</v>
      </c>
      <c r="C958">
        <f>C957</f>
        <v>193</v>
      </c>
    </row>
    <row r="959" spans="2:3" ht="12.75">
      <c r="B959">
        <v>970</v>
      </c>
      <c r="C959">
        <f>+C958+1</f>
        <v>194</v>
      </c>
    </row>
    <row r="960" spans="2:3" ht="12.75">
      <c r="B960">
        <v>971</v>
      </c>
      <c r="C960">
        <f>C959</f>
        <v>194</v>
      </c>
    </row>
    <row r="961" spans="2:3" ht="12.75">
      <c r="B961">
        <v>972</v>
      </c>
      <c r="C961">
        <f>C960</f>
        <v>194</v>
      </c>
    </row>
    <row r="962" spans="2:3" ht="12.75">
      <c r="B962">
        <v>973</v>
      </c>
      <c r="C962">
        <f>C961</f>
        <v>194</v>
      </c>
    </row>
    <row r="963" spans="2:3" ht="12.75">
      <c r="B963">
        <v>974</v>
      </c>
      <c r="C963">
        <f>C962</f>
        <v>194</v>
      </c>
    </row>
    <row r="964" spans="2:3" ht="12.75">
      <c r="B964">
        <v>975</v>
      </c>
      <c r="C964">
        <f>+C963+1</f>
        <v>195</v>
      </c>
    </row>
    <row r="965" spans="2:3" ht="12.75">
      <c r="B965">
        <v>976</v>
      </c>
      <c r="C965">
        <f>C964</f>
        <v>195</v>
      </c>
    </row>
    <row r="966" spans="2:3" ht="12.75">
      <c r="B966">
        <v>977</v>
      </c>
      <c r="C966">
        <f>C965</f>
        <v>195</v>
      </c>
    </row>
    <row r="967" spans="2:3" ht="12.75">
      <c r="B967">
        <v>978</v>
      </c>
      <c r="C967">
        <f>C966</f>
        <v>195</v>
      </c>
    </row>
    <row r="968" spans="2:3" ht="12.75">
      <c r="B968">
        <v>979</v>
      </c>
      <c r="C968">
        <f>C967</f>
        <v>195</v>
      </c>
    </row>
    <row r="969" spans="2:3" ht="12.75">
      <c r="B969">
        <v>980</v>
      </c>
      <c r="C969">
        <f>+C968+1</f>
        <v>196</v>
      </c>
    </row>
    <row r="970" spans="2:3" ht="12.75">
      <c r="B970">
        <v>981</v>
      </c>
      <c r="C970">
        <f>C969</f>
        <v>196</v>
      </c>
    </row>
    <row r="971" spans="2:3" ht="12.75">
      <c r="B971">
        <v>982</v>
      </c>
      <c r="C971">
        <f>C970</f>
        <v>196</v>
      </c>
    </row>
    <row r="972" spans="2:3" ht="12.75">
      <c r="B972">
        <v>983</v>
      </c>
      <c r="C972">
        <f>C971</f>
        <v>196</v>
      </c>
    </row>
    <row r="973" spans="2:3" ht="12.75">
      <c r="B973">
        <v>984</v>
      </c>
      <c r="C973">
        <f>C972</f>
        <v>196</v>
      </c>
    </row>
    <row r="974" spans="2:3" ht="12.75">
      <c r="B974">
        <v>985</v>
      </c>
      <c r="C974">
        <f>+C973+1</f>
        <v>197</v>
      </c>
    </row>
    <row r="975" spans="2:3" ht="12.75">
      <c r="B975">
        <v>986</v>
      </c>
      <c r="C975">
        <f>C974</f>
        <v>197</v>
      </c>
    </row>
    <row r="976" spans="2:3" ht="12.75">
      <c r="B976">
        <v>987</v>
      </c>
      <c r="C976">
        <f>C975</f>
        <v>197</v>
      </c>
    </row>
    <row r="977" spans="2:3" ht="12.75">
      <c r="B977">
        <v>988</v>
      </c>
      <c r="C977">
        <f>C976</f>
        <v>197</v>
      </c>
    </row>
    <row r="978" spans="2:3" ht="12.75">
      <c r="B978">
        <v>989</v>
      </c>
      <c r="C978">
        <f>C977</f>
        <v>197</v>
      </c>
    </row>
    <row r="979" spans="2:3" ht="12.75">
      <c r="B979">
        <v>990</v>
      </c>
      <c r="C979">
        <f>+C978+1</f>
        <v>198</v>
      </c>
    </row>
    <row r="980" spans="2:3" ht="12.75">
      <c r="B980">
        <v>991</v>
      </c>
      <c r="C980">
        <f>C979</f>
        <v>198</v>
      </c>
    </row>
    <row r="981" spans="2:3" ht="12.75">
      <c r="B981">
        <v>992</v>
      </c>
      <c r="C981">
        <f>C980</f>
        <v>198</v>
      </c>
    </row>
    <row r="982" spans="2:3" ht="12.75">
      <c r="B982">
        <v>993</v>
      </c>
      <c r="C982">
        <f>C981</f>
        <v>198</v>
      </c>
    </row>
    <row r="983" spans="2:3" ht="12.75">
      <c r="B983">
        <v>994</v>
      </c>
      <c r="C983">
        <f>C982</f>
        <v>198</v>
      </c>
    </row>
    <row r="984" spans="2:3" ht="12.75">
      <c r="B984">
        <v>995</v>
      </c>
      <c r="C984">
        <f>+C983+1</f>
        <v>199</v>
      </c>
    </row>
    <row r="985" spans="2:3" ht="12.75">
      <c r="B985">
        <v>996</v>
      </c>
      <c r="C985">
        <f>C984</f>
        <v>199</v>
      </c>
    </row>
    <row r="986" spans="2:3" ht="12.75">
      <c r="B986">
        <v>997</v>
      </c>
      <c r="C986">
        <f>C985</f>
        <v>199</v>
      </c>
    </row>
    <row r="987" spans="2:3" ht="12.75">
      <c r="B987">
        <v>998</v>
      </c>
      <c r="C987">
        <f>C986</f>
        <v>199</v>
      </c>
    </row>
    <row r="988" spans="2:3" ht="12.75">
      <c r="B988">
        <v>999</v>
      </c>
      <c r="C988">
        <f>C987</f>
        <v>199</v>
      </c>
    </row>
    <row r="989" spans="2:3" ht="12.75">
      <c r="B989">
        <v>1000</v>
      </c>
      <c r="C989">
        <f>+C988+1</f>
        <v>200</v>
      </c>
    </row>
    <row r="990" spans="2:3" ht="12.75">
      <c r="B990">
        <v>1001</v>
      </c>
      <c r="C990">
        <f>C989</f>
        <v>200</v>
      </c>
    </row>
    <row r="991" spans="2:3" ht="12.75">
      <c r="B991">
        <v>1002</v>
      </c>
      <c r="C991">
        <f>C990</f>
        <v>200</v>
      </c>
    </row>
    <row r="992" spans="2:3" ht="12.75">
      <c r="B992">
        <v>1003</v>
      </c>
      <c r="C992">
        <f>C991</f>
        <v>200</v>
      </c>
    </row>
    <row r="993" spans="2:3" ht="12.75">
      <c r="B993">
        <v>1004</v>
      </c>
      <c r="C993">
        <f>C992</f>
        <v>200</v>
      </c>
    </row>
    <row r="994" spans="2:3" ht="12.75">
      <c r="B994">
        <v>1005</v>
      </c>
      <c r="C994">
        <f>+C993+1</f>
        <v>201</v>
      </c>
    </row>
    <row r="995" spans="2:3" ht="12.75">
      <c r="B995">
        <v>1006</v>
      </c>
      <c r="C995">
        <f>C994</f>
        <v>201</v>
      </c>
    </row>
    <row r="996" spans="2:3" ht="12.75">
      <c r="B996">
        <v>1007</v>
      </c>
      <c r="C996">
        <f>C995</f>
        <v>201</v>
      </c>
    </row>
    <row r="997" spans="2:3" ht="12.75">
      <c r="B997">
        <v>1008</v>
      </c>
      <c r="C997">
        <f>C996</f>
        <v>201</v>
      </c>
    </row>
    <row r="998" spans="2:3" ht="12.75">
      <c r="B998">
        <v>1009</v>
      </c>
      <c r="C998">
        <f>C997</f>
        <v>201</v>
      </c>
    </row>
    <row r="999" spans="2:3" ht="12.75">
      <c r="B999">
        <v>1010</v>
      </c>
      <c r="C999">
        <f>+C998+1</f>
        <v>202</v>
      </c>
    </row>
    <row r="1000" spans="2:3" ht="12.75">
      <c r="B1000">
        <v>1011</v>
      </c>
      <c r="C1000">
        <f>C999</f>
        <v>202</v>
      </c>
    </row>
    <row r="1001" spans="2:3" ht="12.75">
      <c r="B1001">
        <v>1012</v>
      </c>
      <c r="C1001">
        <f>C1000</f>
        <v>202</v>
      </c>
    </row>
    <row r="1002" spans="2:3" ht="12.75">
      <c r="B1002">
        <v>1013</v>
      </c>
      <c r="C1002">
        <f>C1001</f>
        <v>202</v>
      </c>
    </row>
    <row r="1003" spans="2:3" ht="12.75">
      <c r="B1003">
        <v>1014</v>
      </c>
      <c r="C1003">
        <f>C1002</f>
        <v>202</v>
      </c>
    </row>
    <row r="1004" spans="2:3" ht="12.75">
      <c r="B1004">
        <v>1015</v>
      </c>
      <c r="C1004">
        <f>+C1003+1</f>
        <v>203</v>
      </c>
    </row>
    <row r="1005" spans="2:3" ht="12.75">
      <c r="B1005">
        <v>1016</v>
      </c>
      <c r="C1005">
        <f>C1004</f>
        <v>203</v>
      </c>
    </row>
    <row r="1006" spans="2:3" ht="12.75">
      <c r="B1006">
        <v>1017</v>
      </c>
      <c r="C1006">
        <f>C1005</f>
        <v>203</v>
      </c>
    </row>
    <row r="1007" spans="2:3" ht="12.75">
      <c r="B1007">
        <v>1018</v>
      </c>
      <c r="C1007">
        <f>C1006</f>
        <v>203</v>
      </c>
    </row>
    <row r="1008" spans="2:3" ht="12.75">
      <c r="B1008">
        <v>1019</v>
      </c>
      <c r="C1008">
        <f>C1007</f>
        <v>203</v>
      </c>
    </row>
    <row r="1009" spans="2:3" ht="12.75">
      <c r="B1009">
        <v>1020</v>
      </c>
      <c r="C1009">
        <f>+C1008+1</f>
        <v>204</v>
      </c>
    </row>
    <row r="1010" spans="2:3" ht="12.75">
      <c r="B1010">
        <v>1021</v>
      </c>
      <c r="C1010">
        <f>C1009</f>
        <v>204</v>
      </c>
    </row>
    <row r="1011" spans="2:3" ht="12.75">
      <c r="B1011">
        <v>1022</v>
      </c>
      <c r="C1011">
        <f>C1010</f>
        <v>204</v>
      </c>
    </row>
    <row r="1012" spans="2:3" ht="12.75">
      <c r="B1012">
        <v>1023</v>
      </c>
      <c r="C1012">
        <f>C1011</f>
        <v>204</v>
      </c>
    </row>
    <row r="1013" spans="2:3" ht="12.75">
      <c r="B1013">
        <v>1024</v>
      </c>
      <c r="C1013">
        <f>C1012</f>
        <v>204</v>
      </c>
    </row>
    <row r="1014" spans="2:3" ht="12.75">
      <c r="B1014">
        <v>1025</v>
      </c>
      <c r="C1014">
        <f>+C1013+1</f>
        <v>205</v>
      </c>
    </row>
    <row r="1015" spans="2:3" ht="12.75">
      <c r="B1015">
        <v>1026</v>
      </c>
      <c r="C1015">
        <f>C1014</f>
        <v>205</v>
      </c>
    </row>
    <row r="1016" spans="2:3" ht="12.75">
      <c r="B1016">
        <v>1027</v>
      </c>
      <c r="C1016">
        <f>C1015</f>
        <v>205</v>
      </c>
    </row>
    <row r="1017" spans="2:3" ht="12.75">
      <c r="B1017">
        <v>1028</v>
      </c>
      <c r="C1017">
        <f>C1016</f>
        <v>205</v>
      </c>
    </row>
    <row r="1018" spans="2:3" ht="12.75">
      <c r="B1018">
        <v>1029</v>
      </c>
      <c r="C1018">
        <f>C1017</f>
        <v>205</v>
      </c>
    </row>
    <row r="1019" spans="2:3" ht="12.75">
      <c r="B1019">
        <v>1030</v>
      </c>
      <c r="C1019">
        <f>+C1018+1</f>
        <v>206</v>
      </c>
    </row>
    <row r="1020" spans="2:3" ht="12.75">
      <c r="B1020">
        <v>1031</v>
      </c>
      <c r="C1020">
        <f>C1019</f>
        <v>206</v>
      </c>
    </row>
    <row r="1021" spans="2:3" ht="12.75">
      <c r="B1021">
        <v>1032</v>
      </c>
      <c r="C1021">
        <f>C1020</f>
        <v>206</v>
      </c>
    </row>
    <row r="1022" spans="2:3" ht="12.75">
      <c r="B1022">
        <v>1033</v>
      </c>
      <c r="C1022">
        <f>C1021</f>
        <v>206</v>
      </c>
    </row>
    <row r="1023" spans="2:3" ht="12.75">
      <c r="B1023">
        <v>1034</v>
      </c>
      <c r="C1023">
        <f>C1022</f>
        <v>206</v>
      </c>
    </row>
    <row r="1024" spans="2:3" ht="12.75">
      <c r="B1024">
        <v>1035</v>
      </c>
      <c r="C1024">
        <f>+C1023+1</f>
        <v>207</v>
      </c>
    </row>
    <row r="1025" spans="2:3" ht="12.75">
      <c r="B1025">
        <v>1036</v>
      </c>
      <c r="C1025">
        <f>C1024</f>
        <v>207</v>
      </c>
    </row>
    <row r="1026" spans="2:3" ht="12.75">
      <c r="B1026">
        <v>1037</v>
      </c>
      <c r="C1026">
        <f>C1025</f>
        <v>207</v>
      </c>
    </row>
    <row r="1027" spans="2:3" ht="12.75">
      <c r="B1027">
        <v>1038</v>
      </c>
      <c r="C1027">
        <f>C1026</f>
        <v>207</v>
      </c>
    </row>
    <row r="1028" spans="2:3" ht="12.75">
      <c r="B1028">
        <v>1039</v>
      </c>
      <c r="C1028">
        <f>C1027</f>
        <v>207</v>
      </c>
    </row>
    <row r="1029" spans="2:3" ht="12.75">
      <c r="B1029">
        <v>1040</v>
      </c>
      <c r="C1029">
        <f>+C1028+1</f>
        <v>208</v>
      </c>
    </row>
    <row r="1030" spans="2:3" ht="12.75">
      <c r="B1030">
        <v>1041</v>
      </c>
      <c r="C1030">
        <f>C1029</f>
        <v>208</v>
      </c>
    </row>
    <row r="1031" spans="2:3" ht="12.75">
      <c r="B1031">
        <v>1042</v>
      </c>
      <c r="C1031">
        <f>C1030</f>
        <v>208</v>
      </c>
    </row>
    <row r="1032" spans="2:3" ht="12.75">
      <c r="B1032">
        <v>1043</v>
      </c>
      <c r="C1032">
        <f>C1031</f>
        <v>208</v>
      </c>
    </row>
    <row r="1033" spans="2:3" ht="12.75">
      <c r="B1033">
        <v>1044</v>
      </c>
      <c r="C1033">
        <f>C1032</f>
        <v>208</v>
      </c>
    </row>
    <row r="1034" spans="2:3" ht="12.75">
      <c r="B1034">
        <v>1045</v>
      </c>
      <c r="C1034">
        <f>+C1033+1</f>
        <v>209</v>
      </c>
    </row>
    <row r="1035" spans="2:3" ht="12.75">
      <c r="B1035">
        <v>1046</v>
      </c>
      <c r="C1035">
        <f>C1034</f>
        <v>209</v>
      </c>
    </row>
    <row r="1036" spans="2:3" ht="12.75">
      <c r="B1036">
        <v>1047</v>
      </c>
      <c r="C1036">
        <f>C1035</f>
        <v>209</v>
      </c>
    </row>
    <row r="1037" spans="2:3" ht="12.75">
      <c r="B1037">
        <v>1048</v>
      </c>
      <c r="C1037">
        <f>C1036</f>
        <v>209</v>
      </c>
    </row>
    <row r="1038" spans="2:3" ht="12.75">
      <c r="B1038">
        <v>1049</v>
      </c>
      <c r="C1038">
        <f>C1037</f>
        <v>209</v>
      </c>
    </row>
    <row r="1039" spans="2:3" ht="12.75">
      <c r="B1039">
        <v>1050</v>
      </c>
      <c r="C1039">
        <f>+C1038+1</f>
        <v>210</v>
      </c>
    </row>
    <row r="1040" spans="2:3" ht="12.75">
      <c r="B1040">
        <v>1051</v>
      </c>
      <c r="C1040">
        <f>C1039</f>
        <v>210</v>
      </c>
    </row>
    <row r="1041" spans="2:3" ht="12.75">
      <c r="B1041">
        <v>1052</v>
      </c>
      <c r="C1041">
        <f>C1040</f>
        <v>210</v>
      </c>
    </row>
    <row r="1042" spans="2:3" ht="12.75">
      <c r="B1042">
        <v>1053</v>
      </c>
      <c r="C1042">
        <f>C1041</f>
        <v>210</v>
      </c>
    </row>
    <row r="1043" spans="2:3" ht="12.75">
      <c r="B1043">
        <v>1054</v>
      </c>
      <c r="C1043">
        <f>C1042</f>
        <v>210</v>
      </c>
    </row>
    <row r="1044" spans="2:3" ht="12.75">
      <c r="B1044">
        <v>1055</v>
      </c>
      <c r="C1044">
        <f>+C1043+1</f>
        <v>211</v>
      </c>
    </row>
    <row r="1045" spans="2:3" ht="12.75">
      <c r="B1045">
        <v>1056</v>
      </c>
      <c r="C1045">
        <f>C1044</f>
        <v>211</v>
      </c>
    </row>
    <row r="1046" spans="2:3" ht="12.75">
      <c r="B1046">
        <v>1057</v>
      </c>
      <c r="C1046">
        <f>C1045</f>
        <v>211</v>
      </c>
    </row>
    <row r="1047" spans="2:3" ht="12.75">
      <c r="B1047">
        <v>1058</v>
      </c>
      <c r="C1047">
        <f>C1046</f>
        <v>211</v>
      </c>
    </row>
    <row r="1048" spans="2:3" ht="12.75">
      <c r="B1048">
        <v>1059</v>
      </c>
      <c r="C1048">
        <f>C1047</f>
        <v>211</v>
      </c>
    </row>
    <row r="1049" spans="2:3" ht="12.75">
      <c r="B1049">
        <v>1060</v>
      </c>
      <c r="C1049">
        <f>+C1048+1</f>
        <v>212</v>
      </c>
    </row>
    <row r="1050" spans="2:3" ht="12.75">
      <c r="B1050">
        <v>1061</v>
      </c>
      <c r="C1050">
        <f>C1049</f>
        <v>212</v>
      </c>
    </row>
    <row r="1051" spans="2:3" ht="12.75">
      <c r="B1051">
        <v>1062</v>
      </c>
      <c r="C1051">
        <f>C1050</f>
        <v>212</v>
      </c>
    </row>
    <row r="1052" spans="2:3" ht="12.75">
      <c r="B1052">
        <v>1063</v>
      </c>
      <c r="C1052">
        <f>C1051</f>
        <v>212</v>
      </c>
    </row>
    <row r="1053" spans="2:3" ht="12.75">
      <c r="B1053">
        <v>1064</v>
      </c>
      <c r="C1053">
        <f>C1052</f>
        <v>212</v>
      </c>
    </row>
    <row r="1054" spans="2:3" ht="12.75">
      <c r="B1054">
        <v>1065</v>
      </c>
      <c r="C1054">
        <f>+C1053+1</f>
        <v>213</v>
      </c>
    </row>
    <row r="1055" spans="2:3" ht="12.75">
      <c r="B1055">
        <v>1066</v>
      </c>
      <c r="C1055">
        <f>C1054</f>
        <v>213</v>
      </c>
    </row>
    <row r="1056" spans="2:3" ht="12.75">
      <c r="B1056">
        <v>1067</v>
      </c>
      <c r="C1056">
        <f>C1055</f>
        <v>213</v>
      </c>
    </row>
    <row r="1057" spans="2:3" ht="12.75">
      <c r="B1057">
        <v>1068</v>
      </c>
      <c r="C1057">
        <f>C1056</f>
        <v>213</v>
      </c>
    </row>
    <row r="1058" spans="2:3" ht="12.75">
      <c r="B1058">
        <v>1069</v>
      </c>
      <c r="C1058">
        <f>C1057</f>
        <v>213</v>
      </c>
    </row>
    <row r="1059" spans="2:3" ht="12.75">
      <c r="B1059">
        <v>1070</v>
      </c>
      <c r="C1059">
        <f>+C1058+1</f>
        <v>214</v>
      </c>
    </row>
    <row r="1060" spans="2:3" ht="12.75">
      <c r="B1060">
        <v>1071</v>
      </c>
      <c r="C1060">
        <f>C1059</f>
        <v>214</v>
      </c>
    </row>
    <row r="1061" spans="2:3" ht="12.75">
      <c r="B1061">
        <v>1072</v>
      </c>
      <c r="C1061">
        <f>C1060</f>
        <v>214</v>
      </c>
    </row>
    <row r="1062" spans="2:3" ht="12.75">
      <c r="B1062">
        <v>1073</v>
      </c>
      <c r="C1062">
        <f>C1061</f>
        <v>214</v>
      </c>
    </row>
    <row r="1063" spans="2:3" ht="12.75">
      <c r="B1063">
        <v>1074</v>
      </c>
      <c r="C1063">
        <f>C1062</f>
        <v>214</v>
      </c>
    </row>
    <row r="1064" spans="2:3" ht="12.75">
      <c r="B1064">
        <v>1075</v>
      </c>
      <c r="C1064">
        <f>+C1063+1</f>
        <v>215</v>
      </c>
    </row>
    <row r="1065" spans="2:3" ht="12.75">
      <c r="B1065">
        <v>1076</v>
      </c>
      <c r="C1065">
        <f>C1064</f>
        <v>215</v>
      </c>
    </row>
    <row r="1066" spans="2:3" ht="12.75">
      <c r="B1066">
        <v>1077</v>
      </c>
      <c r="C1066">
        <f>C1065</f>
        <v>215</v>
      </c>
    </row>
    <row r="1067" spans="2:3" ht="12.75">
      <c r="B1067">
        <v>1078</v>
      </c>
      <c r="C1067">
        <f>C1066</f>
        <v>215</v>
      </c>
    </row>
    <row r="1068" spans="2:3" ht="12.75">
      <c r="B1068">
        <v>1079</v>
      </c>
      <c r="C1068">
        <f>C1067</f>
        <v>215</v>
      </c>
    </row>
    <row r="1069" spans="2:3" ht="12.75">
      <c r="B1069">
        <v>1080</v>
      </c>
      <c r="C1069">
        <f>+C1068+1</f>
        <v>216</v>
      </c>
    </row>
    <row r="1070" spans="2:3" ht="12.75">
      <c r="B1070">
        <v>1081</v>
      </c>
      <c r="C1070">
        <f>C1069</f>
        <v>216</v>
      </c>
    </row>
    <row r="1071" spans="2:3" ht="12.75">
      <c r="B1071">
        <v>1082</v>
      </c>
      <c r="C1071">
        <f>C1070</f>
        <v>216</v>
      </c>
    </row>
    <row r="1072" spans="2:3" ht="12.75">
      <c r="B1072">
        <v>1083</v>
      </c>
      <c r="C1072">
        <f>C1071</f>
        <v>216</v>
      </c>
    </row>
    <row r="1073" spans="2:3" ht="12.75">
      <c r="B1073">
        <v>1084</v>
      </c>
      <c r="C1073">
        <f>C1072</f>
        <v>216</v>
      </c>
    </row>
    <row r="1074" spans="2:3" ht="12.75">
      <c r="B1074">
        <v>1085</v>
      </c>
      <c r="C1074">
        <f>+C1073+1</f>
        <v>217</v>
      </c>
    </row>
    <row r="1075" spans="2:3" ht="12.75">
      <c r="B1075">
        <v>1086</v>
      </c>
      <c r="C1075">
        <f>C1074</f>
        <v>217</v>
      </c>
    </row>
    <row r="1076" spans="2:3" ht="12.75">
      <c r="B1076">
        <v>1087</v>
      </c>
      <c r="C1076">
        <f>C1075</f>
        <v>217</v>
      </c>
    </row>
    <row r="1077" spans="2:3" ht="12.75">
      <c r="B1077">
        <v>1088</v>
      </c>
      <c r="C1077">
        <f>C1076</f>
        <v>217</v>
      </c>
    </row>
    <row r="1078" spans="2:3" ht="12.75">
      <c r="B1078">
        <v>1089</v>
      </c>
      <c r="C1078">
        <f>C1077</f>
        <v>217</v>
      </c>
    </row>
    <row r="1079" spans="2:3" ht="12.75">
      <c r="B1079">
        <v>1090</v>
      </c>
      <c r="C1079">
        <f>+C1078+1</f>
        <v>218</v>
      </c>
    </row>
    <row r="1080" spans="2:3" ht="12.75">
      <c r="B1080">
        <v>1091</v>
      </c>
      <c r="C1080">
        <f>C1079</f>
        <v>218</v>
      </c>
    </row>
    <row r="1081" spans="2:3" ht="12.75">
      <c r="B1081">
        <v>1092</v>
      </c>
      <c r="C1081">
        <f>C1080</f>
        <v>218</v>
      </c>
    </row>
    <row r="1082" spans="2:3" ht="12.75">
      <c r="B1082">
        <v>1093</v>
      </c>
      <c r="C1082">
        <f>C1081</f>
        <v>218</v>
      </c>
    </row>
    <row r="1083" spans="2:3" ht="12.75">
      <c r="B1083">
        <v>1094</v>
      </c>
      <c r="C1083">
        <f>C1082</f>
        <v>218</v>
      </c>
    </row>
    <row r="1084" spans="2:3" ht="12.75">
      <c r="B1084">
        <v>1095</v>
      </c>
      <c r="C1084">
        <f>+C1083+1</f>
        <v>219</v>
      </c>
    </row>
    <row r="1085" spans="2:3" ht="12.75">
      <c r="B1085">
        <v>1096</v>
      </c>
      <c r="C1085">
        <f>C1084</f>
        <v>219</v>
      </c>
    </row>
    <row r="1086" spans="2:3" ht="12.75">
      <c r="B1086">
        <v>1097</v>
      </c>
      <c r="C1086">
        <f>C1085</f>
        <v>219</v>
      </c>
    </row>
    <row r="1087" spans="2:3" ht="12.75">
      <c r="B1087">
        <v>1098</v>
      </c>
      <c r="C1087">
        <f>C1086</f>
        <v>219</v>
      </c>
    </row>
    <row r="1088" spans="2:3" ht="12.75">
      <c r="B1088">
        <v>1099</v>
      </c>
      <c r="C1088">
        <f>C1087</f>
        <v>219</v>
      </c>
    </row>
    <row r="1089" spans="2:3" ht="12.75">
      <c r="B1089">
        <v>1100</v>
      </c>
      <c r="C1089">
        <f>+C1088+1</f>
        <v>220</v>
      </c>
    </row>
    <row r="1090" spans="2:3" ht="12.75">
      <c r="B1090">
        <v>1101</v>
      </c>
      <c r="C1090">
        <f>C1089</f>
        <v>220</v>
      </c>
    </row>
    <row r="1091" spans="2:3" ht="12.75">
      <c r="B1091">
        <v>1102</v>
      </c>
      <c r="C1091">
        <f>C1090</f>
        <v>220</v>
      </c>
    </row>
    <row r="1092" spans="2:3" ht="12.75">
      <c r="B1092">
        <v>1103</v>
      </c>
      <c r="C1092">
        <f>C1091</f>
        <v>220</v>
      </c>
    </row>
    <row r="1093" spans="2:3" ht="12.75">
      <c r="B1093">
        <v>1104</v>
      </c>
      <c r="C1093">
        <f>C1092</f>
        <v>220</v>
      </c>
    </row>
    <row r="1094" spans="2:3" ht="12.75">
      <c r="B1094">
        <v>1105</v>
      </c>
      <c r="C1094">
        <f>+C1093+1</f>
        <v>221</v>
      </c>
    </row>
    <row r="1095" spans="2:3" ht="12.75">
      <c r="B1095">
        <v>1106</v>
      </c>
      <c r="C1095">
        <f>C1094</f>
        <v>221</v>
      </c>
    </row>
    <row r="1096" spans="2:3" ht="12.75">
      <c r="B1096">
        <v>1107</v>
      </c>
      <c r="C1096">
        <f>C1095</f>
        <v>221</v>
      </c>
    </row>
    <row r="1097" spans="2:3" ht="12.75">
      <c r="B1097">
        <v>1108</v>
      </c>
      <c r="C1097">
        <f>C1096</f>
        <v>221</v>
      </c>
    </row>
    <row r="1098" spans="2:3" ht="12.75">
      <c r="B1098">
        <v>1109</v>
      </c>
      <c r="C1098">
        <f>C1097</f>
        <v>221</v>
      </c>
    </row>
    <row r="1099" spans="2:3" ht="12.75">
      <c r="B1099">
        <v>1110</v>
      </c>
      <c r="C1099">
        <f>+C1098+1</f>
        <v>222</v>
      </c>
    </row>
    <row r="1100" spans="2:3" ht="12.75">
      <c r="B1100">
        <v>1111</v>
      </c>
      <c r="C1100">
        <f>C1099</f>
        <v>222</v>
      </c>
    </row>
    <row r="1101" spans="2:3" ht="12.75">
      <c r="B1101">
        <v>1112</v>
      </c>
      <c r="C1101">
        <f>C1100</f>
        <v>222</v>
      </c>
    </row>
    <row r="1102" spans="2:3" ht="12.75">
      <c r="B1102">
        <v>1113</v>
      </c>
      <c r="C1102">
        <f>C1101</f>
        <v>222</v>
      </c>
    </row>
    <row r="1103" spans="2:3" ht="12.75">
      <c r="B1103">
        <v>1114</v>
      </c>
      <c r="C1103">
        <f>C1102</f>
        <v>222</v>
      </c>
    </row>
    <row r="1104" spans="2:3" ht="12.75">
      <c r="B1104">
        <v>1115</v>
      </c>
      <c r="C1104">
        <f>+C1103+1</f>
        <v>223</v>
      </c>
    </row>
    <row r="1105" spans="2:3" ht="12.75">
      <c r="B1105">
        <v>1116</v>
      </c>
      <c r="C1105">
        <f>C1104</f>
        <v>223</v>
      </c>
    </row>
    <row r="1106" spans="2:3" ht="12.75">
      <c r="B1106">
        <v>1117</v>
      </c>
      <c r="C1106">
        <f>C1105</f>
        <v>223</v>
      </c>
    </row>
    <row r="1107" spans="2:3" ht="12.75">
      <c r="B1107">
        <v>1118</v>
      </c>
      <c r="C1107">
        <f>C1106</f>
        <v>223</v>
      </c>
    </row>
    <row r="1108" spans="2:3" ht="12.75">
      <c r="B1108">
        <v>1119</v>
      </c>
      <c r="C1108">
        <f>C1107</f>
        <v>223</v>
      </c>
    </row>
    <row r="1109" spans="2:3" ht="12.75">
      <c r="B1109">
        <v>1120</v>
      </c>
      <c r="C1109">
        <f>+C1108+1</f>
        <v>224</v>
      </c>
    </row>
    <row r="1110" spans="2:3" ht="12.75">
      <c r="B1110">
        <v>1121</v>
      </c>
      <c r="C1110">
        <f>C1109</f>
        <v>224</v>
      </c>
    </row>
    <row r="1111" spans="2:3" ht="12.75">
      <c r="B1111">
        <v>1122</v>
      </c>
      <c r="C1111">
        <f>C1110</f>
        <v>224</v>
      </c>
    </row>
    <row r="1112" spans="2:3" ht="12.75">
      <c r="B1112">
        <v>1123</v>
      </c>
      <c r="C1112">
        <f>C1111</f>
        <v>224</v>
      </c>
    </row>
    <row r="1113" spans="2:3" ht="12.75">
      <c r="B1113">
        <v>1124</v>
      </c>
      <c r="C1113">
        <f>C1112</f>
        <v>224</v>
      </c>
    </row>
    <row r="1114" spans="2:3" ht="12.75">
      <c r="B1114">
        <v>1125</v>
      </c>
      <c r="C1114">
        <f>+C1113+1</f>
        <v>225</v>
      </c>
    </row>
    <row r="1115" spans="2:3" ht="12.75">
      <c r="B1115">
        <v>1126</v>
      </c>
      <c r="C1115">
        <f>C1114</f>
        <v>225</v>
      </c>
    </row>
    <row r="1116" spans="2:3" ht="12.75">
      <c r="B1116">
        <v>1127</v>
      </c>
      <c r="C1116">
        <f>C1115</f>
        <v>225</v>
      </c>
    </row>
    <row r="1117" spans="2:3" ht="12.75">
      <c r="B1117">
        <v>1128</v>
      </c>
      <c r="C1117">
        <f>C1116</f>
        <v>225</v>
      </c>
    </row>
    <row r="1118" spans="2:3" ht="12.75">
      <c r="B1118">
        <v>1129</v>
      </c>
      <c r="C1118">
        <f>C1117</f>
        <v>225</v>
      </c>
    </row>
    <row r="1119" spans="2:3" ht="12.75">
      <c r="B1119">
        <v>1130</v>
      </c>
      <c r="C1119">
        <f>+C1118+1</f>
        <v>226</v>
      </c>
    </row>
    <row r="1120" spans="2:3" ht="12.75">
      <c r="B1120">
        <v>1131</v>
      </c>
      <c r="C1120">
        <f>C1119</f>
        <v>226</v>
      </c>
    </row>
    <row r="1121" spans="2:3" ht="12.75">
      <c r="B1121">
        <v>1132</v>
      </c>
      <c r="C1121">
        <f>C1120</f>
        <v>226</v>
      </c>
    </row>
    <row r="1122" spans="2:3" ht="12.75">
      <c r="B1122">
        <v>1133</v>
      </c>
      <c r="C1122">
        <f>C1121</f>
        <v>226</v>
      </c>
    </row>
    <row r="1123" spans="2:3" ht="12.75">
      <c r="B1123">
        <v>1134</v>
      </c>
      <c r="C1123">
        <f>C1122</f>
        <v>226</v>
      </c>
    </row>
    <row r="1124" spans="2:3" ht="12.75">
      <c r="B1124">
        <v>1135</v>
      </c>
      <c r="C1124">
        <f>+C1123+1</f>
        <v>227</v>
      </c>
    </row>
    <row r="1125" spans="2:3" ht="12.75">
      <c r="B1125">
        <v>1136</v>
      </c>
      <c r="C1125">
        <f>C1124</f>
        <v>227</v>
      </c>
    </row>
    <row r="1126" spans="2:3" ht="12.75">
      <c r="B1126">
        <v>1137</v>
      </c>
      <c r="C1126">
        <f>C1125</f>
        <v>227</v>
      </c>
    </row>
    <row r="1127" spans="2:3" ht="12.75">
      <c r="B1127">
        <v>1138</v>
      </c>
      <c r="C1127">
        <f>C1126</f>
        <v>227</v>
      </c>
    </row>
    <row r="1128" spans="2:3" ht="12.75">
      <c r="B1128">
        <v>1139</v>
      </c>
      <c r="C1128">
        <f>C1127</f>
        <v>227</v>
      </c>
    </row>
    <row r="1129" spans="2:3" ht="12.75">
      <c r="B1129">
        <v>1140</v>
      </c>
      <c r="C1129">
        <f>+C1128+1</f>
        <v>228</v>
      </c>
    </row>
    <row r="1130" spans="2:3" ht="12.75">
      <c r="B1130">
        <v>1141</v>
      </c>
      <c r="C1130">
        <f>C1129</f>
        <v>228</v>
      </c>
    </row>
    <row r="1131" spans="2:3" ht="12.75">
      <c r="B1131">
        <v>1142</v>
      </c>
      <c r="C1131">
        <f>C1130</f>
        <v>228</v>
      </c>
    </row>
    <row r="1132" spans="2:3" ht="12.75">
      <c r="B1132">
        <v>1143</v>
      </c>
      <c r="C1132">
        <f>C1131</f>
        <v>228</v>
      </c>
    </row>
    <row r="1133" spans="2:3" ht="12.75">
      <c r="B1133">
        <v>1144</v>
      </c>
      <c r="C1133">
        <f>C1132</f>
        <v>228</v>
      </c>
    </row>
    <row r="1134" spans="2:3" ht="12.75">
      <c r="B1134">
        <v>1145</v>
      </c>
      <c r="C1134">
        <f>+C1133+1</f>
        <v>229</v>
      </c>
    </row>
    <row r="1135" spans="2:3" ht="12.75">
      <c r="B1135">
        <v>1146</v>
      </c>
      <c r="C1135">
        <f>C1134</f>
        <v>229</v>
      </c>
    </row>
    <row r="1136" spans="2:3" ht="12.75">
      <c r="B1136">
        <v>1147</v>
      </c>
      <c r="C1136">
        <f>C1135</f>
        <v>229</v>
      </c>
    </row>
    <row r="1137" spans="2:3" ht="12.75">
      <c r="B1137">
        <v>1148</v>
      </c>
      <c r="C1137">
        <f>C1136</f>
        <v>229</v>
      </c>
    </row>
    <row r="1138" spans="2:3" ht="12.75">
      <c r="B1138">
        <v>1149</v>
      </c>
      <c r="C1138">
        <f>C1137</f>
        <v>229</v>
      </c>
    </row>
    <row r="1139" spans="2:3" ht="12.75">
      <c r="B1139">
        <v>1150</v>
      </c>
      <c r="C1139">
        <f>+C1138+1</f>
        <v>230</v>
      </c>
    </row>
    <row r="1140" spans="2:3" ht="12.75">
      <c r="B1140">
        <v>1151</v>
      </c>
      <c r="C1140">
        <f>C1139</f>
        <v>230</v>
      </c>
    </row>
    <row r="1141" spans="2:3" ht="12.75">
      <c r="B1141">
        <v>1152</v>
      </c>
      <c r="C1141">
        <f>C1140</f>
        <v>230</v>
      </c>
    </row>
    <row r="1142" spans="2:3" ht="12.75">
      <c r="B1142">
        <v>1153</v>
      </c>
      <c r="C1142">
        <f>C1141</f>
        <v>230</v>
      </c>
    </row>
    <row r="1143" spans="2:3" ht="12.75">
      <c r="B1143">
        <v>1154</v>
      </c>
      <c r="C1143">
        <f>C1142</f>
        <v>230</v>
      </c>
    </row>
    <row r="1144" spans="2:3" ht="12.75">
      <c r="B1144">
        <v>1155</v>
      </c>
      <c r="C1144">
        <f>+C1143+1</f>
        <v>231</v>
      </c>
    </row>
    <row r="1145" spans="2:3" ht="12.75">
      <c r="B1145">
        <v>1156</v>
      </c>
      <c r="C1145">
        <f>C1144</f>
        <v>231</v>
      </c>
    </row>
    <row r="1146" spans="2:3" ht="12.75">
      <c r="B1146">
        <v>1157</v>
      </c>
      <c r="C1146">
        <f>C1145</f>
        <v>231</v>
      </c>
    </row>
    <row r="1147" spans="2:3" ht="12.75">
      <c r="B1147">
        <v>1158</v>
      </c>
      <c r="C1147">
        <f>C1146</f>
        <v>231</v>
      </c>
    </row>
    <row r="1148" spans="2:3" ht="12.75">
      <c r="B1148">
        <v>1159</v>
      </c>
      <c r="C1148">
        <f>C1147</f>
        <v>231</v>
      </c>
    </row>
    <row r="1149" spans="2:3" ht="12.75">
      <c r="B1149">
        <v>1160</v>
      </c>
      <c r="C1149">
        <f>+C1148+1</f>
        <v>232</v>
      </c>
    </row>
    <row r="1150" spans="2:3" ht="12.75">
      <c r="B1150">
        <v>1161</v>
      </c>
      <c r="C1150">
        <f>C1149</f>
        <v>232</v>
      </c>
    </row>
    <row r="1151" spans="2:3" ht="12.75">
      <c r="B1151">
        <v>1162</v>
      </c>
      <c r="C1151">
        <f>C1150</f>
        <v>232</v>
      </c>
    </row>
    <row r="1152" spans="2:3" ht="12.75">
      <c r="B1152">
        <v>1163</v>
      </c>
      <c r="C1152">
        <f>C1151</f>
        <v>232</v>
      </c>
    </row>
    <row r="1153" spans="2:3" ht="12.75">
      <c r="B1153">
        <v>1164</v>
      </c>
      <c r="C1153">
        <f>C1152</f>
        <v>232</v>
      </c>
    </row>
    <row r="1154" spans="2:3" ht="12.75">
      <c r="B1154">
        <v>1165</v>
      </c>
      <c r="C1154">
        <f>+C1153+1</f>
        <v>233</v>
      </c>
    </row>
    <row r="1155" spans="2:3" ht="12.75">
      <c r="B1155">
        <v>1166</v>
      </c>
      <c r="C1155">
        <f>C1154</f>
        <v>233</v>
      </c>
    </row>
    <row r="1156" spans="2:3" ht="12.75">
      <c r="B1156">
        <v>1167</v>
      </c>
      <c r="C1156">
        <f>C1155</f>
        <v>233</v>
      </c>
    </row>
    <row r="1157" spans="2:3" ht="12.75">
      <c r="B1157">
        <v>1168</v>
      </c>
      <c r="C1157">
        <f>C1156</f>
        <v>233</v>
      </c>
    </row>
    <row r="1158" spans="2:3" ht="12.75">
      <c r="B1158">
        <v>1169</v>
      </c>
      <c r="C1158">
        <f>C1157</f>
        <v>233</v>
      </c>
    </row>
    <row r="1159" spans="2:3" ht="12.75">
      <c r="B1159">
        <v>1170</v>
      </c>
      <c r="C1159">
        <f>+C1158+1</f>
        <v>234</v>
      </c>
    </row>
    <row r="1160" spans="2:3" ht="12.75">
      <c r="B1160">
        <v>1171</v>
      </c>
      <c r="C1160">
        <f>C1159</f>
        <v>234</v>
      </c>
    </row>
    <row r="1161" spans="2:3" ht="12.75">
      <c r="B1161">
        <v>1172</v>
      </c>
      <c r="C1161">
        <f>C1160</f>
        <v>234</v>
      </c>
    </row>
    <row r="1162" spans="2:3" ht="12.75">
      <c r="B1162">
        <v>1173</v>
      </c>
      <c r="C1162">
        <f>C1161</f>
        <v>234</v>
      </c>
    </row>
    <row r="1163" spans="2:3" ht="12.75">
      <c r="B1163">
        <v>1174</v>
      </c>
      <c r="C1163">
        <f>C1162</f>
        <v>234</v>
      </c>
    </row>
    <row r="1164" spans="2:3" ht="12.75">
      <c r="B1164">
        <v>1175</v>
      </c>
      <c r="C1164">
        <f>+C1163+1</f>
        <v>235</v>
      </c>
    </row>
    <row r="1165" spans="2:3" ht="12.75">
      <c r="B1165">
        <v>1176</v>
      </c>
      <c r="C1165">
        <f>C1164</f>
        <v>235</v>
      </c>
    </row>
    <row r="1166" spans="2:3" ht="12.75">
      <c r="B1166">
        <v>1177</v>
      </c>
      <c r="C1166">
        <f>C1165</f>
        <v>235</v>
      </c>
    </row>
    <row r="1167" spans="2:3" ht="12.75">
      <c r="B1167">
        <v>1178</v>
      </c>
      <c r="C1167">
        <f>C1166</f>
        <v>235</v>
      </c>
    </row>
    <row r="1168" spans="2:3" ht="12.75">
      <c r="B1168">
        <v>1179</v>
      </c>
      <c r="C1168">
        <f>C1167</f>
        <v>235</v>
      </c>
    </row>
    <row r="1169" spans="2:3" ht="12.75">
      <c r="B1169">
        <v>1180</v>
      </c>
      <c r="C1169">
        <f>+C1168+1</f>
        <v>236</v>
      </c>
    </row>
    <row r="1170" spans="2:3" ht="12.75">
      <c r="B1170">
        <v>1181</v>
      </c>
      <c r="C1170">
        <f>C1169</f>
        <v>236</v>
      </c>
    </row>
    <row r="1171" spans="2:3" ht="12.75">
      <c r="B1171">
        <v>1182</v>
      </c>
      <c r="C1171">
        <f>C1170</f>
        <v>236</v>
      </c>
    </row>
    <row r="1172" spans="2:3" ht="12.75">
      <c r="B1172">
        <v>1183</v>
      </c>
      <c r="C1172">
        <f>C1171</f>
        <v>236</v>
      </c>
    </row>
    <row r="1173" spans="2:3" ht="12.75">
      <c r="B1173">
        <v>1184</v>
      </c>
      <c r="C1173">
        <f>C1172</f>
        <v>236</v>
      </c>
    </row>
    <row r="1174" spans="2:3" ht="12.75">
      <c r="B1174">
        <v>1185</v>
      </c>
      <c r="C1174">
        <f>+C1173+1</f>
        <v>237</v>
      </c>
    </row>
    <row r="1175" spans="2:3" ht="12.75">
      <c r="B1175">
        <v>1186</v>
      </c>
      <c r="C1175">
        <f>C1174</f>
        <v>237</v>
      </c>
    </row>
    <row r="1176" spans="2:3" ht="12.75">
      <c r="B1176">
        <v>1187</v>
      </c>
      <c r="C1176">
        <f>C1175</f>
        <v>237</v>
      </c>
    </row>
    <row r="1177" spans="2:3" ht="12.75">
      <c r="B1177">
        <v>1188</v>
      </c>
      <c r="C1177">
        <f>C1176</f>
        <v>237</v>
      </c>
    </row>
    <row r="1178" spans="2:3" ht="12.75">
      <c r="B1178">
        <v>1189</v>
      </c>
      <c r="C1178">
        <f>C1177</f>
        <v>237</v>
      </c>
    </row>
    <row r="1179" spans="2:3" ht="12.75">
      <c r="B1179">
        <v>1190</v>
      </c>
      <c r="C1179">
        <f>+C1178+1</f>
        <v>238</v>
      </c>
    </row>
    <row r="1180" spans="2:3" ht="12.75">
      <c r="B1180">
        <v>1191</v>
      </c>
      <c r="C1180">
        <f>C1179</f>
        <v>238</v>
      </c>
    </row>
    <row r="1181" spans="2:3" ht="12.75">
      <c r="B1181">
        <v>1192</v>
      </c>
      <c r="C1181">
        <f>C1180</f>
        <v>238</v>
      </c>
    </row>
    <row r="1182" spans="2:3" ht="12.75">
      <c r="B1182">
        <v>1193</v>
      </c>
      <c r="C1182">
        <f>C1181</f>
        <v>238</v>
      </c>
    </row>
    <row r="1183" spans="2:3" ht="12.75">
      <c r="B1183">
        <v>1194</v>
      </c>
      <c r="C1183">
        <f>C1182</f>
        <v>238</v>
      </c>
    </row>
    <row r="1184" spans="2:3" ht="12.75">
      <c r="B1184">
        <v>1195</v>
      </c>
      <c r="C1184">
        <f>+C1183+1</f>
        <v>239</v>
      </c>
    </row>
    <row r="1185" spans="2:3" ht="12.75">
      <c r="B1185">
        <v>1196</v>
      </c>
      <c r="C1185">
        <f>C1184</f>
        <v>239</v>
      </c>
    </row>
    <row r="1186" spans="2:3" ht="12.75">
      <c r="B1186">
        <v>1197</v>
      </c>
      <c r="C1186">
        <f>C1185</f>
        <v>239</v>
      </c>
    </row>
    <row r="1187" spans="2:3" ht="12.75">
      <c r="B1187">
        <v>1198</v>
      </c>
      <c r="C1187">
        <f>C1186</f>
        <v>239</v>
      </c>
    </row>
    <row r="1188" spans="2:3" ht="12.75">
      <c r="B1188">
        <v>1199</v>
      </c>
      <c r="C1188">
        <f>C1187</f>
        <v>239</v>
      </c>
    </row>
    <row r="1189" spans="2:3" ht="12.75">
      <c r="B1189">
        <v>1200</v>
      </c>
      <c r="C1189">
        <f>+C1188+1</f>
        <v>240</v>
      </c>
    </row>
    <row r="1190" spans="2:3" ht="12.75">
      <c r="B1190">
        <v>1201</v>
      </c>
      <c r="C1190">
        <f>C1189</f>
        <v>240</v>
      </c>
    </row>
    <row r="1191" spans="2:3" ht="12.75">
      <c r="B1191">
        <v>1202</v>
      </c>
      <c r="C1191">
        <f>C1190</f>
        <v>240</v>
      </c>
    </row>
    <row r="1192" spans="2:3" ht="12.75">
      <c r="B1192">
        <v>1203</v>
      </c>
      <c r="C1192">
        <f>C1191</f>
        <v>240</v>
      </c>
    </row>
    <row r="1193" spans="2:3" ht="12.75">
      <c r="B1193">
        <v>1204</v>
      </c>
      <c r="C1193">
        <f>C1192</f>
        <v>240</v>
      </c>
    </row>
    <row r="1194" spans="2:3" ht="12.75">
      <c r="B1194">
        <v>1205</v>
      </c>
      <c r="C1194">
        <f>+C1193+1</f>
        <v>241</v>
      </c>
    </row>
    <row r="1195" spans="2:3" ht="12.75">
      <c r="B1195">
        <v>1206</v>
      </c>
      <c r="C1195">
        <f>C1194</f>
        <v>241</v>
      </c>
    </row>
    <row r="1196" spans="2:3" ht="12.75">
      <c r="B1196">
        <v>1207</v>
      </c>
      <c r="C1196">
        <f>C1195</f>
        <v>241</v>
      </c>
    </row>
    <row r="1197" spans="2:3" ht="12.75">
      <c r="B1197">
        <v>1208</v>
      </c>
      <c r="C1197">
        <f>C1196</f>
        <v>241</v>
      </c>
    </row>
    <row r="1198" spans="2:3" ht="12.75">
      <c r="B1198">
        <v>1209</v>
      </c>
      <c r="C1198">
        <f>C1197</f>
        <v>241</v>
      </c>
    </row>
    <row r="1199" spans="2:3" ht="12.75">
      <c r="B1199">
        <v>1210</v>
      </c>
      <c r="C1199">
        <f>+C1198+1</f>
        <v>242</v>
      </c>
    </row>
    <row r="1200" spans="2:3" ht="12.75">
      <c r="B1200">
        <v>1211</v>
      </c>
      <c r="C1200">
        <f>C1199</f>
        <v>242</v>
      </c>
    </row>
    <row r="1201" spans="2:3" ht="12.75">
      <c r="B1201">
        <v>1212</v>
      </c>
      <c r="C1201">
        <f>C1200</f>
        <v>242</v>
      </c>
    </row>
    <row r="1202" spans="2:3" ht="12.75">
      <c r="B1202">
        <v>1213</v>
      </c>
      <c r="C1202">
        <f>C1201</f>
        <v>242</v>
      </c>
    </row>
    <row r="1203" spans="2:3" ht="12.75">
      <c r="B1203">
        <v>1214</v>
      </c>
      <c r="C1203">
        <f>C1202</f>
        <v>242</v>
      </c>
    </row>
    <row r="1204" spans="2:3" ht="12.75">
      <c r="B1204">
        <v>1215</v>
      </c>
      <c r="C1204">
        <f>+C1203+1</f>
        <v>243</v>
      </c>
    </row>
    <row r="1205" spans="2:3" ht="12.75">
      <c r="B1205">
        <v>1216</v>
      </c>
      <c r="C1205">
        <f>C1204</f>
        <v>243</v>
      </c>
    </row>
    <row r="1206" spans="2:3" ht="12.75">
      <c r="B1206">
        <v>1217</v>
      </c>
      <c r="C1206">
        <f>C1205</f>
        <v>243</v>
      </c>
    </row>
    <row r="1207" spans="2:3" ht="12.75">
      <c r="B1207">
        <v>1218</v>
      </c>
      <c r="C1207">
        <f>C1206</f>
        <v>243</v>
      </c>
    </row>
    <row r="1208" spans="2:3" ht="12.75">
      <c r="B1208">
        <v>1219</v>
      </c>
      <c r="C1208">
        <f>C1207</f>
        <v>243</v>
      </c>
    </row>
    <row r="1209" spans="2:3" ht="12.75">
      <c r="B1209">
        <v>1220</v>
      </c>
      <c r="C1209">
        <f>+C1208+1</f>
        <v>244</v>
      </c>
    </row>
    <row r="1210" spans="2:3" ht="12.75">
      <c r="B1210">
        <v>1221</v>
      </c>
      <c r="C1210">
        <f>C1209</f>
        <v>244</v>
      </c>
    </row>
    <row r="1211" spans="2:3" ht="12.75">
      <c r="B1211">
        <v>1222</v>
      </c>
      <c r="C1211">
        <f>C1210</f>
        <v>244</v>
      </c>
    </row>
    <row r="1212" spans="2:3" ht="12.75">
      <c r="B1212">
        <v>1223</v>
      </c>
      <c r="C1212">
        <f>C1211</f>
        <v>244</v>
      </c>
    </row>
    <row r="1213" spans="2:3" ht="12.75">
      <c r="B1213">
        <v>1224</v>
      </c>
      <c r="C1213">
        <f>C1212</f>
        <v>244</v>
      </c>
    </row>
    <row r="1214" spans="2:3" ht="12.75">
      <c r="B1214">
        <v>1225</v>
      </c>
      <c r="C1214">
        <f>+C1213+1</f>
        <v>245</v>
      </c>
    </row>
    <row r="1215" spans="2:3" ht="12.75">
      <c r="B1215">
        <v>1226</v>
      </c>
      <c r="C1215">
        <f>C1214</f>
        <v>245</v>
      </c>
    </row>
    <row r="1216" spans="2:3" ht="12.75">
      <c r="B1216">
        <v>1227</v>
      </c>
      <c r="C1216">
        <f>C1215</f>
        <v>245</v>
      </c>
    </row>
    <row r="1217" spans="2:3" ht="12.75">
      <c r="B1217">
        <v>1228</v>
      </c>
      <c r="C1217">
        <f>C1216</f>
        <v>245</v>
      </c>
    </row>
    <row r="1218" spans="2:3" ht="12.75">
      <c r="B1218">
        <v>1229</v>
      </c>
      <c r="C1218">
        <f>C1217</f>
        <v>245</v>
      </c>
    </row>
    <row r="1219" spans="2:3" ht="12.75">
      <c r="B1219">
        <v>1230</v>
      </c>
      <c r="C1219">
        <f>+C1218+1</f>
        <v>246</v>
      </c>
    </row>
    <row r="1220" spans="2:3" ht="12.75">
      <c r="B1220">
        <v>1231</v>
      </c>
      <c r="C1220">
        <f>C1219</f>
        <v>246</v>
      </c>
    </row>
    <row r="1221" spans="2:3" ht="12.75">
      <c r="B1221">
        <v>1232</v>
      </c>
      <c r="C1221">
        <f>C1220</f>
        <v>246</v>
      </c>
    </row>
    <row r="1222" spans="2:3" ht="12.75">
      <c r="B1222">
        <v>1233</v>
      </c>
      <c r="C1222">
        <f>C1221</f>
        <v>246</v>
      </c>
    </row>
    <row r="1223" spans="2:3" ht="12.75">
      <c r="B1223">
        <v>1234</v>
      </c>
      <c r="C1223">
        <f>C1222</f>
        <v>246</v>
      </c>
    </row>
    <row r="1224" spans="2:3" ht="12.75">
      <c r="B1224">
        <v>1235</v>
      </c>
      <c r="C1224">
        <f>+C1223+1</f>
        <v>247</v>
      </c>
    </row>
    <row r="1225" spans="2:3" ht="12.75">
      <c r="B1225">
        <v>1236</v>
      </c>
      <c r="C1225">
        <f>C1224</f>
        <v>247</v>
      </c>
    </row>
    <row r="1226" spans="2:3" ht="12.75">
      <c r="B1226">
        <v>1237</v>
      </c>
      <c r="C1226">
        <f>C1225</f>
        <v>247</v>
      </c>
    </row>
    <row r="1227" spans="2:3" ht="12.75">
      <c r="B1227">
        <v>1238</v>
      </c>
      <c r="C1227">
        <f>C1226</f>
        <v>247</v>
      </c>
    </row>
    <row r="1228" spans="2:3" ht="12.75">
      <c r="B1228">
        <v>1239</v>
      </c>
      <c r="C1228">
        <f>C1227</f>
        <v>247</v>
      </c>
    </row>
    <row r="1229" spans="2:3" ht="12.75">
      <c r="B1229">
        <v>1240</v>
      </c>
      <c r="C1229">
        <f>+C1228+1</f>
        <v>248</v>
      </c>
    </row>
    <row r="1230" spans="2:3" ht="12.75">
      <c r="B1230">
        <v>1241</v>
      </c>
      <c r="C1230">
        <f>C1229</f>
        <v>248</v>
      </c>
    </row>
    <row r="1231" spans="2:3" ht="12.75">
      <c r="B1231">
        <v>1242</v>
      </c>
      <c r="C1231">
        <f>C1230</f>
        <v>248</v>
      </c>
    </row>
    <row r="1232" spans="2:3" ht="12.75">
      <c r="B1232">
        <v>1243</v>
      </c>
      <c r="C1232">
        <f>C1231</f>
        <v>248</v>
      </c>
    </row>
    <row r="1233" spans="2:3" ht="12.75">
      <c r="B1233">
        <v>1244</v>
      </c>
      <c r="C1233">
        <f>C1232</f>
        <v>248</v>
      </c>
    </row>
    <row r="1234" spans="2:3" ht="12.75">
      <c r="B1234">
        <v>1245</v>
      </c>
      <c r="C1234">
        <f>+C1233+1</f>
        <v>249</v>
      </c>
    </row>
    <row r="1235" spans="2:3" ht="12.75">
      <c r="B1235">
        <v>1246</v>
      </c>
      <c r="C1235">
        <f>C1234</f>
        <v>249</v>
      </c>
    </row>
    <row r="1236" spans="2:3" ht="12.75">
      <c r="B1236">
        <v>1247</v>
      </c>
      <c r="C1236">
        <f>C1235</f>
        <v>249</v>
      </c>
    </row>
    <row r="1237" spans="2:3" ht="12.75">
      <c r="B1237">
        <v>1248</v>
      </c>
      <c r="C1237">
        <f>C1236</f>
        <v>249</v>
      </c>
    </row>
    <row r="1238" spans="2:3" ht="12.75">
      <c r="B1238">
        <v>1249</v>
      </c>
      <c r="C1238">
        <f>C1237</f>
        <v>249</v>
      </c>
    </row>
    <row r="1239" spans="2:3" ht="12.75">
      <c r="B1239">
        <v>1250</v>
      </c>
      <c r="C1239">
        <f>+C1238+1</f>
        <v>250</v>
      </c>
    </row>
    <row r="1240" spans="2:3" ht="12.75">
      <c r="B1240">
        <v>1251</v>
      </c>
      <c r="C1240">
        <f>C1239</f>
        <v>250</v>
      </c>
    </row>
    <row r="1241" spans="2:3" ht="12.75">
      <c r="B1241">
        <v>1252</v>
      </c>
      <c r="C1241">
        <f>C1240</f>
        <v>250</v>
      </c>
    </row>
    <row r="1242" spans="2:3" ht="12.75">
      <c r="B1242">
        <v>1253</v>
      </c>
      <c r="C1242">
        <f>C1241</f>
        <v>250</v>
      </c>
    </row>
    <row r="1243" spans="2:3" ht="12.75">
      <c r="B1243">
        <v>1254</v>
      </c>
      <c r="C1243">
        <f>C1242</f>
        <v>250</v>
      </c>
    </row>
    <row r="1244" spans="2:3" ht="12.75">
      <c r="B1244">
        <v>1255</v>
      </c>
      <c r="C1244">
        <f>+C1243+1</f>
        <v>251</v>
      </c>
    </row>
    <row r="1245" spans="2:3" ht="12.75">
      <c r="B1245">
        <v>1256</v>
      </c>
      <c r="C1245">
        <f>C1244</f>
        <v>251</v>
      </c>
    </row>
    <row r="1246" spans="2:3" ht="12.75">
      <c r="B1246">
        <v>1257</v>
      </c>
      <c r="C1246">
        <f>C1245</f>
        <v>251</v>
      </c>
    </row>
    <row r="1247" spans="2:3" ht="12.75">
      <c r="B1247">
        <v>1258</v>
      </c>
      <c r="C1247">
        <f>C1246</f>
        <v>251</v>
      </c>
    </row>
    <row r="1248" spans="2:3" ht="12.75">
      <c r="B1248">
        <v>1259</v>
      </c>
      <c r="C1248">
        <f>C1247</f>
        <v>251</v>
      </c>
    </row>
    <row r="1249" spans="2:3" ht="12.75">
      <c r="B1249">
        <v>1260</v>
      </c>
      <c r="C1249">
        <f>+C1248+1</f>
        <v>252</v>
      </c>
    </row>
    <row r="1250" spans="2:3" ht="12.75">
      <c r="B1250">
        <v>1261</v>
      </c>
      <c r="C1250">
        <f>C1249</f>
        <v>252</v>
      </c>
    </row>
    <row r="1251" spans="2:3" ht="12.75">
      <c r="B1251">
        <v>1262</v>
      </c>
      <c r="C1251">
        <f>C1250</f>
        <v>252</v>
      </c>
    </row>
    <row r="1252" spans="2:3" ht="12.75">
      <c r="B1252">
        <v>1263</v>
      </c>
      <c r="C1252">
        <f>C1251</f>
        <v>252</v>
      </c>
    </row>
    <row r="1253" spans="2:3" ht="12.75">
      <c r="B1253">
        <v>1264</v>
      </c>
      <c r="C1253">
        <f>C1252</f>
        <v>252</v>
      </c>
    </row>
    <row r="1254" spans="2:3" ht="12.75">
      <c r="B1254">
        <v>1265</v>
      </c>
      <c r="C1254">
        <f>+C1253+1</f>
        <v>253</v>
      </c>
    </row>
    <row r="1255" spans="2:3" ht="12.75">
      <c r="B1255">
        <v>1266</v>
      </c>
      <c r="C1255">
        <f>C1254</f>
        <v>253</v>
      </c>
    </row>
    <row r="1256" spans="2:3" ht="12.75">
      <c r="B1256">
        <v>1267</v>
      </c>
      <c r="C1256">
        <f>C1255</f>
        <v>253</v>
      </c>
    </row>
    <row r="1257" spans="2:3" ht="12.75">
      <c r="B1257">
        <v>1268</v>
      </c>
      <c r="C1257">
        <f>C1256</f>
        <v>253</v>
      </c>
    </row>
    <row r="1258" spans="2:3" ht="12.75">
      <c r="B1258">
        <v>1269</v>
      </c>
      <c r="C1258">
        <f>C1257</f>
        <v>253</v>
      </c>
    </row>
    <row r="1259" spans="2:3" ht="12.75">
      <c r="B1259">
        <v>1270</v>
      </c>
      <c r="C1259">
        <f>+C1258+1</f>
        <v>254</v>
      </c>
    </row>
    <row r="1260" spans="2:3" ht="12.75">
      <c r="B1260">
        <v>1271</v>
      </c>
      <c r="C1260">
        <f>C1259</f>
        <v>254</v>
      </c>
    </row>
    <row r="1261" spans="2:3" ht="12.75">
      <c r="B1261">
        <v>1272</v>
      </c>
      <c r="C1261">
        <f>C1260</f>
        <v>254</v>
      </c>
    </row>
    <row r="1262" spans="2:3" ht="12.75">
      <c r="B1262">
        <v>1273</v>
      </c>
      <c r="C1262">
        <f>C1261</f>
        <v>254</v>
      </c>
    </row>
    <row r="1263" spans="2:3" ht="12.75">
      <c r="B1263">
        <v>1274</v>
      </c>
      <c r="C1263">
        <f>C1262</f>
        <v>254</v>
      </c>
    </row>
    <row r="1264" spans="2:3" ht="12.75">
      <c r="B1264">
        <v>1275</v>
      </c>
      <c r="C1264">
        <f>+C1263+1</f>
        <v>255</v>
      </c>
    </row>
    <row r="1265" spans="2:3" ht="12.75">
      <c r="B1265">
        <v>1276</v>
      </c>
      <c r="C1265">
        <f>C1264</f>
        <v>255</v>
      </c>
    </row>
    <row r="1266" spans="2:3" ht="12.75">
      <c r="B1266">
        <v>1277</v>
      </c>
      <c r="C1266">
        <f>C1265</f>
        <v>255</v>
      </c>
    </row>
    <row r="1267" spans="2:3" ht="12.75">
      <c r="B1267">
        <v>1278</v>
      </c>
      <c r="C1267">
        <f>C1266</f>
        <v>255</v>
      </c>
    </row>
    <row r="1268" spans="2:3" ht="12.75">
      <c r="B1268">
        <v>1279</v>
      </c>
      <c r="C1268">
        <f>C1267</f>
        <v>255</v>
      </c>
    </row>
    <row r="1269" spans="2:3" ht="12.75">
      <c r="B1269">
        <v>1280</v>
      </c>
      <c r="C1269">
        <f>+C1268+1</f>
        <v>256</v>
      </c>
    </row>
    <row r="1270" spans="2:3" ht="12.75">
      <c r="B1270">
        <v>1281</v>
      </c>
      <c r="C1270">
        <f>C1269</f>
        <v>256</v>
      </c>
    </row>
    <row r="1271" spans="2:3" ht="12.75">
      <c r="B1271">
        <v>1282</v>
      </c>
      <c r="C1271">
        <f>C1270</f>
        <v>256</v>
      </c>
    </row>
    <row r="1272" spans="2:3" ht="12.75">
      <c r="B1272">
        <v>1283</v>
      </c>
      <c r="C1272">
        <f>C1271</f>
        <v>256</v>
      </c>
    </row>
    <row r="1273" spans="2:3" ht="12.75">
      <c r="B1273">
        <v>1284</v>
      </c>
      <c r="C1273">
        <f>C1272</f>
        <v>256</v>
      </c>
    </row>
    <row r="1274" spans="2:3" ht="12.75">
      <c r="B1274">
        <v>1285</v>
      </c>
      <c r="C1274">
        <f>+C1273+1</f>
        <v>257</v>
      </c>
    </row>
    <row r="1275" spans="2:3" ht="12.75">
      <c r="B1275">
        <v>1286</v>
      </c>
      <c r="C1275">
        <f>C1274</f>
        <v>257</v>
      </c>
    </row>
    <row r="1276" spans="2:3" ht="12.75">
      <c r="B1276">
        <v>1287</v>
      </c>
      <c r="C1276">
        <f>C1275</f>
        <v>257</v>
      </c>
    </row>
    <row r="1277" spans="2:3" ht="12.75">
      <c r="B1277">
        <v>1288</v>
      </c>
      <c r="C1277">
        <f>C1276</f>
        <v>257</v>
      </c>
    </row>
    <row r="1278" spans="2:3" ht="12.75">
      <c r="B1278">
        <v>1289</v>
      </c>
      <c r="C1278">
        <f>C1277</f>
        <v>257</v>
      </c>
    </row>
    <row r="1279" spans="2:3" ht="12.75">
      <c r="B1279">
        <v>1290</v>
      </c>
      <c r="C1279">
        <f>+C1278+1</f>
        <v>258</v>
      </c>
    </row>
    <row r="1280" spans="2:3" ht="12.75">
      <c r="B1280">
        <v>1291</v>
      </c>
      <c r="C1280">
        <f>C1279</f>
        <v>258</v>
      </c>
    </row>
    <row r="1281" spans="2:3" ht="12.75">
      <c r="B1281">
        <v>1292</v>
      </c>
      <c r="C1281">
        <f>C1280</f>
        <v>258</v>
      </c>
    </row>
    <row r="1282" spans="2:3" ht="12.75">
      <c r="B1282">
        <v>1293</v>
      </c>
      <c r="C1282">
        <f>C1281</f>
        <v>258</v>
      </c>
    </row>
    <row r="1283" spans="2:3" ht="12.75">
      <c r="B1283">
        <v>1294</v>
      </c>
      <c r="C1283">
        <f>C1282</f>
        <v>258</v>
      </c>
    </row>
    <row r="1284" spans="2:3" ht="12.75">
      <c r="B1284">
        <v>1295</v>
      </c>
      <c r="C1284">
        <f>+C1283+1</f>
        <v>259</v>
      </c>
    </row>
    <row r="1285" spans="2:3" ht="12.75">
      <c r="B1285">
        <v>1296</v>
      </c>
      <c r="C1285">
        <f>C1284</f>
        <v>259</v>
      </c>
    </row>
    <row r="1286" spans="2:3" ht="12.75">
      <c r="B1286">
        <v>1297</v>
      </c>
      <c r="C1286">
        <f>C1285</f>
        <v>259</v>
      </c>
    </row>
    <row r="1287" spans="2:3" ht="12.75">
      <c r="B1287">
        <v>1298</v>
      </c>
      <c r="C1287">
        <f>C1286</f>
        <v>259</v>
      </c>
    </row>
    <row r="1288" spans="2:3" ht="12.75">
      <c r="B1288">
        <v>1299</v>
      </c>
      <c r="C1288">
        <f>C1287</f>
        <v>259</v>
      </c>
    </row>
    <row r="1289" spans="2:3" ht="12.75">
      <c r="B1289">
        <v>1300</v>
      </c>
      <c r="C1289">
        <f>+C1288+1</f>
        <v>260</v>
      </c>
    </row>
    <row r="1290" spans="2:3" ht="12.75">
      <c r="B1290">
        <v>1301</v>
      </c>
      <c r="C1290">
        <f>C1289</f>
        <v>260</v>
      </c>
    </row>
    <row r="1291" spans="2:3" ht="12.75">
      <c r="B1291">
        <v>1302</v>
      </c>
      <c r="C1291">
        <f>C1290</f>
        <v>260</v>
      </c>
    </row>
    <row r="1292" spans="2:3" ht="12.75">
      <c r="B1292">
        <v>1303</v>
      </c>
      <c r="C1292">
        <f>C1291</f>
        <v>260</v>
      </c>
    </row>
    <row r="1293" spans="2:3" ht="12.75">
      <c r="B1293">
        <v>1304</v>
      </c>
      <c r="C1293">
        <f>C1292</f>
        <v>260</v>
      </c>
    </row>
    <row r="1294" spans="2:3" ht="12.75">
      <c r="B1294">
        <v>1305</v>
      </c>
      <c r="C1294">
        <f>+C1293+1</f>
        <v>261</v>
      </c>
    </row>
    <row r="1295" spans="2:3" ht="12.75">
      <c r="B1295">
        <v>1306</v>
      </c>
      <c r="C1295">
        <f>C1294</f>
        <v>261</v>
      </c>
    </row>
    <row r="1296" spans="2:3" ht="12.75">
      <c r="B1296">
        <v>1307</v>
      </c>
      <c r="C1296">
        <f>C1295</f>
        <v>261</v>
      </c>
    </row>
    <row r="1297" spans="2:3" ht="12.75">
      <c r="B1297">
        <v>1308</v>
      </c>
      <c r="C1297">
        <f>C1296</f>
        <v>261</v>
      </c>
    </row>
    <row r="1298" spans="2:3" ht="12.75">
      <c r="B1298">
        <v>1309</v>
      </c>
      <c r="C1298">
        <f>C1297</f>
        <v>261</v>
      </c>
    </row>
    <row r="1299" spans="2:3" ht="12.75">
      <c r="B1299">
        <v>1310</v>
      </c>
      <c r="C1299">
        <f>+C1298+1</f>
        <v>262</v>
      </c>
    </row>
    <row r="1300" spans="2:3" ht="12.75">
      <c r="B1300">
        <v>1311</v>
      </c>
      <c r="C1300">
        <f>C1299</f>
        <v>262</v>
      </c>
    </row>
    <row r="1301" spans="2:3" ht="12.75">
      <c r="B1301">
        <v>1312</v>
      </c>
      <c r="C1301">
        <f>C1300</f>
        <v>262</v>
      </c>
    </row>
    <row r="1302" spans="2:3" ht="12.75">
      <c r="B1302">
        <v>1313</v>
      </c>
      <c r="C1302">
        <f>C1301</f>
        <v>262</v>
      </c>
    </row>
    <row r="1303" spans="2:3" ht="12.75">
      <c r="B1303">
        <v>1314</v>
      </c>
      <c r="C1303">
        <f>C1302</f>
        <v>262</v>
      </c>
    </row>
    <row r="1304" spans="2:3" ht="12.75">
      <c r="B1304">
        <v>1315</v>
      </c>
      <c r="C1304">
        <f>+C1303+1</f>
        <v>263</v>
      </c>
    </row>
    <row r="1305" spans="2:3" ht="12.75">
      <c r="B1305">
        <v>1316</v>
      </c>
      <c r="C1305">
        <f>C1304</f>
        <v>263</v>
      </c>
    </row>
    <row r="1306" spans="2:3" ht="12.75">
      <c r="B1306">
        <v>1317</v>
      </c>
      <c r="C1306">
        <f>C1305</f>
        <v>263</v>
      </c>
    </row>
    <row r="1307" spans="2:3" ht="12.75">
      <c r="B1307">
        <v>1318</v>
      </c>
      <c r="C1307">
        <f>C1306</f>
        <v>263</v>
      </c>
    </row>
    <row r="1308" spans="2:3" ht="12.75">
      <c r="B1308">
        <v>1319</v>
      </c>
      <c r="C1308">
        <f>C1307</f>
        <v>263</v>
      </c>
    </row>
    <row r="1309" spans="2:3" ht="12.75">
      <c r="B1309">
        <v>1320</v>
      </c>
      <c r="C1309">
        <f>+C1308+1</f>
        <v>264</v>
      </c>
    </row>
    <row r="1310" spans="2:3" ht="12.75">
      <c r="B1310">
        <v>1321</v>
      </c>
      <c r="C1310">
        <f>C1309</f>
        <v>264</v>
      </c>
    </row>
    <row r="1311" spans="2:3" ht="12.75">
      <c r="B1311">
        <v>1322</v>
      </c>
      <c r="C1311">
        <f>C1310</f>
        <v>264</v>
      </c>
    </row>
    <row r="1312" spans="2:3" ht="12.75">
      <c r="B1312">
        <v>1323</v>
      </c>
      <c r="C1312">
        <f>C1311</f>
        <v>264</v>
      </c>
    </row>
    <row r="1313" spans="2:3" ht="12.75">
      <c r="B1313">
        <v>1324</v>
      </c>
      <c r="C1313">
        <f>C1312</f>
        <v>264</v>
      </c>
    </row>
    <row r="1314" spans="2:3" ht="12.75">
      <c r="B1314">
        <v>1325</v>
      </c>
      <c r="C1314">
        <f>+C1313+1</f>
        <v>265</v>
      </c>
    </row>
    <row r="1315" spans="2:3" ht="12.75">
      <c r="B1315">
        <v>1326</v>
      </c>
      <c r="C1315">
        <f>C1314</f>
        <v>265</v>
      </c>
    </row>
    <row r="1316" spans="2:3" ht="12.75">
      <c r="B1316">
        <v>1327</v>
      </c>
      <c r="C1316">
        <f>C1315</f>
        <v>265</v>
      </c>
    </row>
    <row r="1317" spans="2:3" ht="12.75">
      <c r="B1317">
        <v>1328</v>
      </c>
      <c r="C1317">
        <f>C1316</f>
        <v>265</v>
      </c>
    </row>
    <row r="1318" spans="2:3" ht="12.75">
      <c r="B1318">
        <v>1329</v>
      </c>
      <c r="C1318">
        <f>C1317</f>
        <v>265</v>
      </c>
    </row>
    <row r="1319" spans="2:3" ht="12.75">
      <c r="B1319">
        <v>1330</v>
      </c>
      <c r="C1319">
        <f>+C1318+1</f>
        <v>266</v>
      </c>
    </row>
    <row r="1320" spans="2:3" ht="12.75">
      <c r="B1320">
        <v>1331</v>
      </c>
      <c r="C1320">
        <f>C1319</f>
        <v>266</v>
      </c>
    </row>
    <row r="1321" spans="2:3" ht="12.75">
      <c r="B1321">
        <v>1332</v>
      </c>
      <c r="C1321">
        <f>C1320</f>
        <v>266</v>
      </c>
    </row>
    <row r="1322" spans="2:3" ht="12.75">
      <c r="B1322">
        <v>1333</v>
      </c>
      <c r="C1322">
        <f>C1321</f>
        <v>266</v>
      </c>
    </row>
    <row r="1323" spans="2:3" ht="12.75">
      <c r="B1323">
        <v>1334</v>
      </c>
      <c r="C1323">
        <f>C1322</f>
        <v>266</v>
      </c>
    </row>
    <row r="1324" spans="2:3" ht="12.75">
      <c r="B1324">
        <v>1335</v>
      </c>
      <c r="C1324">
        <f>+C1323+1</f>
        <v>267</v>
      </c>
    </row>
    <row r="1325" spans="2:3" ht="12.75">
      <c r="B1325">
        <v>1336</v>
      </c>
      <c r="C1325">
        <f>C1324</f>
        <v>267</v>
      </c>
    </row>
    <row r="1326" spans="2:3" ht="12.75">
      <c r="B1326">
        <v>1337</v>
      </c>
      <c r="C1326">
        <f>C1325</f>
        <v>267</v>
      </c>
    </row>
    <row r="1327" spans="2:3" ht="12.75">
      <c r="B1327">
        <v>1338</v>
      </c>
      <c r="C1327">
        <f>C1326</f>
        <v>267</v>
      </c>
    </row>
    <row r="1328" spans="2:3" ht="12.75">
      <c r="B1328">
        <v>1339</v>
      </c>
      <c r="C1328">
        <f>C1327</f>
        <v>267</v>
      </c>
    </row>
    <row r="1329" spans="2:3" ht="12.75">
      <c r="B1329">
        <v>1340</v>
      </c>
      <c r="C1329">
        <f>+C1328+1</f>
        <v>268</v>
      </c>
    </row>
    <row r="1330" spans="2:3" ht="12.75">
      <c r="B1330">
        <v>1341</v>
      </c>
      <c r="C1330">
        <f>C1329</f>
        <v>268</v>
      </c>
    </row>
    <row r="1331" spans="2:3" ht="12.75">
      <c r="B1331">
        <v>1342</v>
      </c>
      <c r="C1331">
        <f>C1330</f>
        <v>268</v>
      </c>
    </row>
    <row r="1332" spans="2:3" ht="12.75">
      <c r="B1332">
        <v>1343</v>
      </c>
      <c r="C1332">
        <f>C1331</f>
        <v>268</v>
      </c>
    </row>
    <row r="1333" spans="2:3" ht="12.75">
      <c r="B1333">
        <v>1344</v>
      </c>
      <c r="C1333">
        <f>C1332</f>
        <v>268</v>
      </c>
    </row>
    <row r="1334" spans="2:3" ht="12.75">
      <c r="B1334">
        <v>1345</v>
      </c>
      <c r="C1334">
        <f>+C1333+1</f>
        <v>269</v>
      </c>
    </row>
    <row r="1335" spans="2:3" ht="12.75">
      <c r="B1335">
        <v>1346</v>
      </c>
      <c r="C1335">
        <f>C1334</f>
        <v>269</v>
      </c>
    </row>
    <row r="1336" spans="2:3" ht="12.75">
      <c r="B1336">
        <v>1347</v>
      </c>
      <c r="C1336">
        <f>C1335</f>
        <v>269</v>
      </c>
    </row>
    <row r="1337" spans="2:3" ht="12.75">
      <c r="B1337">
        <v>1348</v>
      </c>
      <c r="C1337">
        <f>C1336</f>
        <v>269</v>
      </c>
    </row>
    <row r="1338" spans="2:3" ht="12.75">
      <c r="B1338">
        <v>1349</v>
      </c>
      <c r="C1338">
        <f>C1337</f>
        <v>269</v>
      </c>
    </row>
    <row r="1339" spans="2:3" ht="12.75">
      <c r="B1339">
        <v>1350</v>
      </c>
      <c r="C1339">
        <f>+C1338+1</f>
        <v>270</v>
      </c>
    </row>
    <row r="1340" spans="2:3" ht="12.75">
      <c r="B1340">
        <v>1351</v>
      </c>
      <c r="C1340">
        <f>C1339</f>
        <v>270</v>
      </c>
    </row>
    <row r="1341" spans="2:3" ht="12.75">
      <c r="B1341">
        <v>1352</v>
      </c>
      <c r="C1341">
        <f>C1340</f>
        <v>270</v>
      </c>
    </row>
    <row r="1342" spans="2:3" ht="12.75">
      <c r="B1342">
        <v>1353</v>
      </c>
      <c r="C1342">
        <f>C1341</f>
        <v>270</v>
      </c>
    </row>
    <row r="1343" spans="2:3" ht="12.75">
      <c r="B1343">
        <v>1354</v>
      </c>
      <c r="C1343">
        <f>C1342</f>
        <v>270</v>
      </c>
    </row>
    <row r="1344" spans="2:3" ht="12.75">
      <c r="B1344">
        <v>1355</v>
      </c>
      <c r="C1344">
        <f>+C1343+1</f>
        <v>271</v>
      </c>
    </row>
    <row r="1345" spans="2:3" ht="12.75">
      <c r="B1345">
        <v>1356</v>
      </c>
      <c r="C1345">
        <f>C1344</f>
        <v>271</v>
      </c>
    </row>
    <row r="1346" spans="2:3" ht="12.75">
      <c r="B1346">
        <v>1357</v>
      </c>
      <c r="C1346">
        <f>C1345</f>
        <v>271</v>
      </c>
    </row>
    <row r="1347" spans="2:3" ht="12.75">
      <c r="B1347">
        <v>1358</v>
      </c>
      <c r="C1347">
        <f>C1346</f>
        <v>271</v>
      </c>
    </row>
    <row r="1348" spans="2:3" ht="12.75">
      <c r="B1348">
        <v>1359</v>
      </c>
      <c r="C1348">
        <f>C1347</f>
        <v>271</v>
      </c>
    </row>
    <row r="1349" spans="2:3" ht="12.75">
      <c r="B1349">
        <v>1360</v>
      </c>
      <c r="C1349">
        <f>+C1348+1</f>
        <v>272</v>
      </c>
    </row>
    <row r="1350" spans="2:3" ht="12.75">
      <c r="B1350">
        <v>1361</v>
      </c>
      <c r="C1350">
        <f>C1349</f>
        <v>272</v>
      </c>
    </row>
    <row r="1351" spans="2:3" ht="12.75">
      <c r="B1351">
        <v>1362</v>
      </c>
      <c r="C1351">
        <f>C1350</f>
        <v>272</v>
      </c>
    </row>
    <row r="1352" spans="2:3" ht="12.75">
      <c r="B1352">
        <v>1363</v>
      </c>
      <c r="C1352">
        <f>C1351</f>
        <v>272</v>
      </c>
    </row>
    <row r="1353" spans="2:3" ht="12.75">
      <c r="B1353">
        <v>1364</v>
      </c>
      <c r="C1353">
        <f>C1352</f>
        <v>272</v>
      </c>
    </row>
    <row r="1354" spans="2:3" ht="12.75">
      <c r="B1354">
        <v>1365</v>
      </c>
      <c r="C1354">
        <f>+C1353+1</f>
        <v>273</v>
      </c>
    </row>
    <row r="1355" spans="2:3" ht="12.75">
      <c r="B1355">
        <v>1366</v>
      </c>
      <c r="C1355">
        <f>C1354</f>
        <v>273</v>
      </c>
    </row>
    <row r="1356" spans="2:3" ht="12.75">
      <c r="B1356">
        <v>1367</v>
      </c>
      <c r="C1356">
        <f>C1355</f>
        <v>273</v>
      </c>
    </row>
    <row r="1357" spans="2:3" ht="12.75">
      <c r="B1357">
        <v>1368</v>
      </c>
      <c r="C1357">
        <f>C1356</f>
        <v>273</v>
      </c>
    </row>
    <row r="1358" spans="2:3" ht="12.75">
      <c r="B1358">
        <v>1369</v>
      </c>
      <c r="C1358">
        <f>C1357</f>
        <v>273</v>
      </c>
    </row>
    <row r="1359" spans="2:3" ht="12.75">
      <c r="B1359">
        <v>1370</v>
      </c>
      <c r="C1359">
        <f>+C1358+1</f>
        <v>274</v>
      </c>
    </row>
    <row r="1360" spans="2:3" ht="12.75">
      <c r="B1360">
        <v>1371</v>
      </c>
      <c r="C1360">
        <f>C1359</f>
        <v>274</v>
      </c>
    </row>
    <row r="1361" spans="2:3" ht="12.75">
      <c r="B1361">
        <v>1372</v>
      </c>
      <c r="C1361">
        <f>C1360</f>
        <v>274</v>
      </c>
    </row>
    <row r="1362" spans="2:3" ht="12.75">
      <c r="B1362">
        <v>1373</v>
      </c>
      <c r="C1362">
        <f>C1361</f>
        <v>274</v>
      </c>
    </row>
    <row r="1363" spans="2:3" ht="12.75">
      <c r="B1363">
        <v>1374</v>
      </c>
      <c r="C1363">
        <f>C1362</f>
        <v>274</v>
      </c>
    </row>
    <row r="1364" spans="2:3" ht="12.75">
      <c r="B1364">
        <v>1375</v>
      </c>
      <c r="C1364">
        <f>+C1363+1</f>
        <v>275</v>
      </c>
    </row>
    <row r="1365" spans="2:3" ht="12.75">
      <c r="B1365">
        <v>1376</v>
      </c>
      <c r="C1365">
        <f>C1364</f>
        <v>275</v>
      </c>
    </row>
    <row r="1366" spans="2:3" ht="12.75">
      <c r="B1366">
        <v>1377</v>
      </c>
      <c r="C1366">
        <f>C1365</f>
        <v>275</v>
      </c>
    </row>
    <row r="1367" spans="2:3" ht="12.75">
      <c r="B1367">
        <v>1378</v>
      </c>
      <c r="C1367">
        <f>C1366</f>
        <v>275</v>
      </c>
    </row>
    <row r="1368" spans="2:3" ht="12.75">
      <c r="B1368">
        <v>1379</v>
      </c>
      <c r="C1368">
        <f>C1367</f>
        <v>275</v>
      </c>
    </row>
    <row r="1369" spans="2:3" ht="12.75">
      <c r="B1369">
        <v>1380</v>
      </c>
      <c r="C1369">
        <f>+C1368+1</f>
        <v>276</v>
      </c>
    </row>
    <row r="1370" spans="2:3" ht="12.75">
      <c r="B1370">
        <v>1381</v>
      </c>
      <c r="C1370">
        <f>C1369</f>
        <v>276</v>
      </c>
    </row>
    <row r="1371" spans="2:3" ht="12.75">
      <c r="B1371">
        <v>1382</v>
      </c>
      <c r="C1371">
        <f>C1370</f>
        <v>276</v>
      </c>
    </row>
    <row r="1372" spans="2:3" ht="12.75">
      <c r="B1372">
        <v>1383</v>
      </c>
      <c r="C1372">
        <f>C1371</f>
        <v>276</v>
      </c>
    </row>
    <row r="1373" spans="2:3" ht="12.75">
      <c r="B1373">
        <v>1384</v>
      </c>
      <c r="C1373">
        <f>C1372</f>
        <v>276</v>
      </c>
    </row>
    <row r="1374" spans="2:3" ht="12.75">
      <c r="B1374">
        <v>1385</v>
      </c>
      <c r="C1374">
        <f>+C1373+1</f>
        <v>277</v>
      </c>
    </row>
    <row r="1375" spans="2:3" ht="12.75">
      <c r="B1375">
        <v>1386</v>
      </c>
      <c r="C1375">
        <f>C1374</f>
        <v>277</v>
      </c>
    </row>
    <row r="1376" spans="2:3" ht="12.75">
      <c r="B1376">
        <v>1387</v>
      </c>
      <c r="C1376">
        <f>C1375</f>
        <v>277</v>
      </c>
    </row>
    <row r="1377" spans="2:3" ht="12.75">
      <c r="B1377">
        <v>1388</v>
      </c>
      <c r="C1377">
        <f>C1376</f>
        <v>277</v>
      </c>
    </row>
    <row r="1378" spans="2:3" ht="12.75">
      <c r="B1378">
        <v>1389</v>
      </c>
      <c r="C1378">
        <f>C1377</f>
        <v>277</v>
      </c>
    </row>
    <row r="1379" spans="2:3" ht="12.75">
      <c r="B1379">
        <v>1390</v>
      </c>
      <c r="C1379">
        <f>+C1378+1</f>
        <v>278</v>
      </c>
    </row>
    <row r="1380" spans="2:3" ht="12.75">
      <c r="B1380">
        <v>1391</v>
      </c>
      <c r="C1380">
        <f>C1379</f>
        <v>278</v>
      </c>
    </row>
    <row r="1381" spans="2:3" ht="12.75">
      <c r="B1381">
        <v>1392</v>
      </c>
      <c r="C1381">
        <f>C1380</f>
        <v>278</v>
      </c>
    </row>
    <row r="1382" spans="2:3" ht="12.75">
      <c r="B1382">
        <v>1393</v>
      </c>
      <c r="C1382">
        <f>C1381</f>
        <v>278</v>
      </c>
    </row>
    <row r="1383" spans="2:3" ht="12.75">
      <c r="B1383">
        <v>1394</v>
      </c>
      <c r="C1383">
        <f>C1382</f>
        <v>278</v>
      </c>
    </row>
    <row r="1384" spans="2:3" ht="12.75">
      <c r="B1384">
        <v>1395</v>
      </c>
      <c r="C1384">
        <f>+C1383+1</f>
        <v>279</v>
      </c>
    </row>
    <row r="1385" spans="2:3" ht="12.75">
      <c r="B1385">
        <v>1396</v>
      </c>
      <c r="C1385">
        <f>C1384</f>
        <v>279</v>
      </c>
    </row>
    <row r="1386" spans="2:3" ht="12.75">
      <c r="B1386">
        <v>1397</v>
      </c>
      <c r="C1386">
        <f>C1385</f>
        <v>279</v>
      </c>
    </row>
    <row r="1387" spans="2:3" ht="12.75">
      <c r="B1387">
        <v>1398</v>
      </c>
      <c r="C1387">
        <f>C1386</f>
        <v>279</v>
      </c>
    </row>
    <row r="1388" spans="2:3" ht="12.75">
      <c r="B1388">
        <v>1399</v>
      </c>
      <c r="C1388">
        <f>C1387</f>
        <v>279</v>
      </c>
    </row>
    <row r="1389" spans="2:3" ht="12.75">
      <c r="B1389">
        <v>1400</v>
      </c>
      <c r="C1389">
        <f>+C1388+1</f>
        <v>280</v>
      </c>
    </row>
    <row r="1390" spans="2:3" ht="12.75">
      <c r="B1390">
        <v>1401</v>
      </c>
      <c r="C1390">
        <f>C1389</f>
        <v>280</v>
      </c>
    </row>
    <row r="1391" spans="2:3" ht="12.75">
      <c r="B1391">
        <v>1402</v>
      </c>
      <c r="C1391">
        <f>C1390</f>
        <v>280</v>
      </c>
    </row>
    <row r="1392" spans="2:3" ht="12.75">
      <c r="B1392">
        <v>1403</v>
      </c>
      <c r="C1392">
        <f>C1391</f>
        <v>280</v>
      </c>
    </row>
    <row r="1393" spans="2:3" ht="12.75">
      <c r="B1393">
        <v>1404</v>
      </c>
      <c r="C1393">
        <f>C1392</f>
        <v>280</v>
      </c>
    </row>
    <row r="1394" spans="2:3" ht="12.75">
      <c r="B1394">
        <v>1405</v>
      </c>
      <c r="C1394">
        <f>+C1393+1</f>
        <v>281</v>
      </c>
    </row>
    <row r="1395" spans="2:3" ht="12.75">
      <c r="B1395">
        <v>1406</v>
      </c>
      <c r="C1395">
        <f>C1394</f>
        <v>281</v>
      </c>
    </row>
    <row r="1396" spans="2:3" ht="12.75">
      <c r="B1396">
        <v>1407</v>
      </c>
      <c r="C1396">
        <f>C1395</f>
        <v>281</v>
      </c>
    </row>
    <row r="1397" spans="2:3" ht="12.75">
      <c r="B1397">
        <v>1408</v>
      </c>
      <c r="C1397">
        <f>C1396</f>
        <v>281</v>
      </c>
    </row>
    <row r="1398" spans="2:3" ht="12.75">
      <c r="B1398">
        <v>1409</v>
      </c>
      <c r="C1398">
        <f>C1397</f>
        <v>281</v>
      </c>
    </row>
    <row r="1399" spans="2:3" ht="12.75">
      <c r="B1399">
        <v>1410</v>
      </c>
      <c r="C1399">
        <f>+C1398+1</f>
        <v>282</v>
      </c>
    </row>
    <row r="1400" spans="2:3" ht="12.75">
      <c r="B1400">
        <v>1411</v>
      </c>
      <c r="C1400">
        <f>C1399</f>
        <v>282</v>
      </c>
    </row>
    <row r="1401" spans="2:3" ht="12.75">
      <c r="B1401">
        <v>1412</v>
      </c>
      <c r="C1401">
        <f>C1400</f>
        <v>282</v>
      </c>
    </row>
    <row r="1402" spans="2:3" ht="12.75">
      <c r="B1402">
        <v>1413</v>
      </c>
      <c r="C1402">
        <f>C1401</f>
        <v>282</v>
      </c>
    </row>
    <row r="1403" spans="2:3" ht="12.75">
      <c r="B1403">
        <v>1414</v>
      </c>
      <c r="C1403">
        <f>C1402</f>
        <v>282</v>
      </c>
    </row>
    <row r="1404" spans="2:3" ht="12.75">
      <c r="B1404">
        <v>1415</v>
      </c>
      <c r="C1404">
        <f>+C1403+1</f>
        <v>283</v>
      </c>
    </row>
    <row r="1405" spans="2:3" ht="12.75">
      <c r="B1405">
        <v>1416</v>
      </c>
      <c r="C1405">
        <f>C1404</f>
        <v>283</v>
      </c>
    </row>
    <row r="1406" spans="2:3" ht="12.75">
      <c r="B1406">
        <v>1417</v>
      </c>
      <c r="C1406">
        <f>C1405</f>
        <v>283</v>
      </c>
    </row>
    <row r="1407" spans="2:3" ht="12.75">
      <c r="B1407">
        <v>1418</v>
      </c>
      <c r="C1407">
        <f>C1406</f>
        <v>283</v>
      </c>
    </row>
    <row r="1408" spans="2:3" ht="12.75">
      <c r="B1408">
        <v>1419</v>
      </c>
      <c r="C1408">
        <f>C1407</f>
        <v>283</v>
      </c>
    </row>
    <row r="1409" spans="2:3" ht="12.75">
      <c r="B1409">
        <v>1420</v>
      </c>
      <c r="C1409">
        <f>+C1408+1</f>
        <v>284</v>
      </c>
    </row>
    <row r="1410" spans="2:3" ht="12.75">
      <c r="B1410">
        <v>1421</v>
      </c>
      <c r="C1410">
        <f>C1409</f>
        <v>284</v>
      </c>
    </row>
    <row r="1411" spans="2:3" ht="12.75">
      <c r="B1411">
        <v>1422</v>
      </c>
      <c r="C1411">
        <f>C1410</f>
        <v>284</v>
      </c>
    </row>
    <row r="1412" spans="2:3" ht="12.75">
      <c r="B1412">
        <v>1423</v>
      </c>
      <c r="C1412">
        <f>C1411</f>
        <v>284</v>
      </c>
    </row>
    <row r="1413" spans="2:3" ht="12.75">
      <c r="B1413">
        <v>1424</v>
      </c>
      <c r="C1413">
        <f>C1412</f>
        <v>284</v>
      </c>
    </row>
    <row r="1414" spans="2:3" ht="12.75">
      <c r="B1414">
        <v>1425</v>
      </c>
      <c r="C1414">
        <f>+C1413+1</f>
        <v>285</v>
      </c>
    </row>
    <row r="1415" spans="2:3" ht="12.75">
      <c r="B1415">
        <v>1426</v>
      </c>
      <c r="C1415">
        <f>C1414</f>
        <v>285</v>
      </c>
    </row>
    <row r="1416" spans="2:3" ht="12.75">
      <c r="B1416">
        <v>1427</v>
      </c>
      <c r="C1416">
        <f>C1415</f>
        <v>285</v>
      </c>
    </row>
    <row r="1417" spans="2:3" ht="12.75">
      <c r="B1417">
        <v>1428</v>
      </c>
      <c r="C1417">
        <f>C1416</f>
        <v>285</v>
      </c>
    </row>
    <row r="1418" spans="2:3" ht="12.75">
      <c r="B1418">
        <v>1429</v>
      </c>
      <c r="C1418">
        <f>C1417</f>
        <v>285</v>
      </c>
    </row>
    <row r="1419" spans="2:3" ht="12.75">
      <c r="B1419">
        <v>1430</v>
      </c>
      <c r="C1419">
        <f>+C1418+1</f>
        <v>286</v>
      </c>
    </row>
    <row r="1420" spans="2:3" ht="12.75">
      <c r="B1420">
        <v>1431</v>
      </c>
      <c r="C1420">
        <f>C1419</f>
        <v>286</v>
      </c>
    </row>
    <row r="1421" spans="2:3" ht="12.75">
      <c r="B1421">
        <v>1432</v>
      </c>
      <c r="C1421">
        <f>C1420</f>
        <v>286</v>
      </c>
    </row>
    <row r="1422" spans="2:3" ht="12.75">
      <c r="B1422">
        <v>1433</v>
      </c>
      <c r="C1422">
        <f>C1421</f>
        <v>286</v>
      </c>
    </row>
    <row r="1423" spans="2:3" ht="12.75">
      <c r="B1423">
        <v>1434</v>
      </c>
      <c r="C1423">
        <f>C1422</f>
        <v>286</v>
      </c>
    </row>
    <row r="1424" spans="2:3" ht="12.75">
      <c r="B1424">
        <v>1435</v>
      </c>
      <c r="C1424">
        <f>+C1423+1</f>
        <v>287</v>
      </c>
    </row>
    <row r="1425" spans="2:3" ht="12.75">
      <c r="B1425">
        <v>1436</v>
      </c>
      <c r="C1425">
        <f>C1424</f>
        <v>287</v>
      </c>
    </row>
    <row r="1426" spans="2:3" ht="12.75">
      <c r="B1426">
        <v>1437</v>
      </c>
      <c r="C1426">
        <f>C1425</f>
        <v>287</v>
      </c>
    </row>
    <row r="1427" spans="2:3" ht="12.75">
      <c r="B1427">
        <v>1438</v>
      </c>
      <c r="C1427">
        <f>C1426</f>
        <v>287</v>
      </c>
    </row>
    <row r="1428" spans="2:3" ht="12.75">
      <c r="B1428">
        <v>1439</v>
      </c>
      <c r="C1428">
        <f>C1427</f>
        <v>287</v>
      </c>
    </row>
    <row r="1429" spans="2:3" ht="12.75">
      <c r="B1429">
        <v>1440</v>
      </c>
      <c r="C1429">
        <f>+C1428+1</f>
        <v>288</v>
      </c>
    </row>
    <row r="1430" spans="2:3" ht="12.75">
      <c r="B1430">
        <v>1441</v>
      </c>
      <c r="C1430">
        <f>C1429</f>
        <v>288</v>
      </c>
    </row>
    <row r="1431" spans="2:3" ht="12.75">
      <c r="B1431">
        <v>1442</v>
      </c>
      <c r="C1431">
        <f>C1430</f>
        <v>288</v>
      </c>
    </row>
    <row r="1432" spans="2:3" ht="12.75">
      <c r="B1432">
        <v>1443</v>
      </c>
      <c r="C1432">
        <f>C1431</f>
        <v>288</v>
      </c>
    </row>
    <row r="1433" spans="2:3" ht="12.75">
      <c r="B1433">
        <v>1444</v>
      </c>
      <c r="C1433">
        <f>C1432</f>
        <v>288</v>
      </c>
    </row>
    <row r="1434" spans="2:3" ht="12.75">
      <c r="B1434">
        <v>1445</v>
      </c>
      <c r="C1434">
        <f>+C1433+1</f>
        <v>289</v>
      </c>
    </row>
    <row r="1435" spans="2:3" ht="12.75">
      <c r="B1435">
        <v>1446</v>
      </c>
      <c r="C1435">
        <f>C1434</f>
        <v>289</v>
      </c>
    </row>
    <row r="1436" spans="2:3" ht="12.75">
      <c r="B1436">
        <v>1447</v>
      </c>
      <c r="C1436">
        <f>C1435</f>
        <v>289</v>
      </c>
    </row>
    <row r="1437" spans="2:3" ht="12.75">
      <c r="B1437">
        <v>1448</v>
      </c>
      <c r="C1437">
        <f>C1436</f>
        <v>289</v>
      </c>
    </row>
    <row r="1438" spans="2:3" ht="12.75">
      <c r="B1438">
        <v>1449</v>
      </c>
      <c r="C1438">
        <f>C1437</f>
        <v>289</v>
      </c>
    </row>
    <row r="1439" spans="2:3" ht="12.75">
      <c r="B1439">
        <v>1450</v>
      </c>
      <c r="C1439">
        <f>+C1438+1</f>
        <v>290</v>
      </c>
    </row>
    <row r="1440" spans="2:3" ht="12.75">
      <c r="B1440">
        <v>1451</v>
      </c>
      <c r="C1440">
        <f>C1439</f>
        <v>290</v>
      </c>
    </row>
    <row r="1441" spans="2:3" ht="12.75">
      <c r="B1441">
        <v>1452</v>
      </c>
      <c r="C1441">
        <f>C1440</f>
        <v>290</v>
      </c>
    </row>
    <row r="1442" spans="2:3" ht="12.75">
      <c r="B1442">
        <v>1453</v>
      </c>
      <c r="C1442">
        <f>C1441</f>
        <v>290</v>
      </c>
    </row>
    <row r="1443" spans="2:3" ht="12.75">
      <c r="B1443">
        <v>1454</v>
      </c>
      <c r="C1443">
        <f>C1442</f>
        <v>290</v>
      </c>
    </row>
    <row r="1444" spans="2:3" ht="12.75">
      <c r="B1444">
        <v>1455</v>
      </c>
      <c r="C1444">
        <f>+C1443+1</f>
        <v>291</v>
      </c>
    </row>
    <row r="1445" spans="2:3" ht="12.75">
      <c r="B1445">
        <v>1456</v>
      </c>
      <c r="C1445">
        <f>C1444</f>
        <v>291</v>
      </c>
    </row>
    <row r="1446" spans="2:3" ht="12.75">
      <c r="B1446">
        <v>1457</v>
      </c>
      <c r="C1446">
        <f>C1445</f>
        <v>291</v>
      </c>
    </row>
    <row r="1447" spans="2:3" ht="12.75">
      <c r="B1447">
        <v>1458</v>
      </c>
      <c r="C1447">
        <f>C1446</f>
        <v>291</v>
      </c>
    </row>
    <row r="1448" spans="2:3" ht="12.75">
      <c r="B1448">
        <v>1459</v>
      </c>
      <c r="C1448">
        <f>C1447</f>
        <v>291</v>
      </c>
    </row>
    <row r="1449" spans="2:3" ht="12.75">
      <c r="B1449">
        <v>1460</v>
      </c>
      <c r="C1449">
        <f>+C1448+1</f>
        <v>292</v>
      </c>
    </row>
    <row r="1450" spans="2:3" ht="12.75">
      <c r="B1450">
        <v>1461</v>
      </c>
      <c r="C1450">
        <f>C1449</f>
        <v>292</v>
      </c>
    </row>
    <row r="1451" spans="2:3" ht="12.75">
      <c r="B1451">
        <v>1462</v>
      </c>
      <c r="C1451">
        <f>C1450</f>
        <v>292</v>
      </c>
    </row>
    <row r="1452" spans="2:3" ht="12.75">
      <c r="B1452">
        <v>1463</v>
      </c>
      <c r="C1452">
        <f>C1451</f>
        <v>292</v>
      </c>
    </row>
    <row r="1453" spans="2:3" ht="12.75">
      <c r="B1453">
        <v>1464</v>
      </c>
      <c r="C1453">
        <f>C1452</f>
        <v>292</v>
      </c>
    </row>
    <row r="1454" spans="2:3" ht="12.75">
      <c r="B1454">
        <v>1465</v>
      </c>
      <c r="C1454">
        <f>+C1453+1</f>
        <v>293</v>
      </c>
    </row>
    <row r="1455" spans="2:3" ht="12.75">
      <c r="B1455">
        <v>1466</v>
      </c>
      <c r="C1455">
        <f>C1454</f>
        <v>293</v>
      </c>
    </row>
    <row r="1456" spans="2:3" ht="12.75">
      <c r="B1456">
        <v>1467</v>
      </c>
      <c r="C1456">
        <f>C1455</f>
        <v>293</v>
      </c>
    </row>
    <row r="1457" spans="2:3" ht="12.75">
      <c r="B1457">
        <v>1468</v>
      </c>
      <c r="C1457">
        <f>C1456</f>
        <v>293</v>
      </c>
    </row>
    <row r="1458" spans="2:3" ht="12.75">
      <c r="B1458">
        <v>1469</v>
      </c>
      <c r="C1458">
        <f>C1457</f>
        <v>293</v>
      </c>
    </row>
    <row r="1459" spans="2:3" ht="12.75">
      <c r="B1459">
        <v>1470</v>
      </c>
      <c r="C1459">
        <f>+C1458+1</f>
        <v>294</v>
      </c>
    </row>
    <row r="1460" spans="2:3" ht="12.75">
      <c r="B1460">
        <v>1471</v>
      </c>
      <c r="C1460">
        <f>C1459</f>
        <v>294</v>
      </c>
    </row>
    <row r="1461" spans="2:3" ht="12.75">
      <c r="B1461">
        <v>1472</v>
      </c>
      <c r="C1461">
        <f>C1460</f>
        <v>294</v>
      </c>
    </row>
    <row r="1462" spans="2:3" ht="12.75">
      <c r="B1462">
        <v>1473</v>
      </c>
      <c r="C1462">
        <f>C1461</f>
        <v>294</v>
      </c>
    </row>
    <row r="1463" spans="2:3" ht="12.75">
      <c r="B1463">
        <v>1474</v>
      </c>
      <c r="C1463">
        <f>C1462</f>
        <v>294</v>
      </c>
    </row>
    <row r="1464" spans="2:3" ht="12.75">
      <c r="B1464">
        <v>1475</v>
      </c>
      <c r="C1464">
        <f>+C1463+1</f>
        <v>295</v>
      </c>
    </row>
    <row r="1465" spans="2:3" ht="12.75">
      <c r="B1465">
        <v>1476</v>
      </c>
      <c r="C1465">
        <f>C1464</f>
        <v>295</v>
      </c>
    </row>
    <row r="1466" spans="2:3" ht="12.75">
      <c r="B1466">
        <v>1477</v>
      </c>
      <c r="C1466">
        <f>C1465</f>
        <v>295</v>
      </c>
    </row>
    <row r="1467" spans="2:3" ht="12.75">
      <c r="B1467">
        <v>1478</v>
      </c>
      <c r="C1467">
        <f>C1466</f>
        <v>295</v>
      </c>
    </row>
    <row r="1468" spans="2:3" ht="12.75">
      <c r="B1468">
        <v>1479</v>
      </c>
      <c r="C1468">
        <f>C1467</f>
        <v>295</v>
      </c>
    </row>
    <row r="1469" spans="2:3" ht="12.75">
      <c r="B1469">
        <v>1480</v>
      </c>
      <c r="C1469">
        <f>+C1468+1</f>
        <v>296</v>
      </c>
    </row>
    <row r="1470" spans="2:3" ht="12.75">
      <c r="B1470">
        <v>1481</v>
      </c>
      <c r="C1470">
        <f>C1469</f>
        <v>296</v>
      </c>
    </row>
    <row r="1471" spans="2:3" ht="12.75">
      <c r="B1471">
        <v>1482</v>
      </c>
      <c r="C1471">
        <f>C1470</f>
        <v>296</v>
      </c>
    </row>
    <row r="1472" spans="2:3" ht="12.75">
      <c r="B1472">
        <v>1483</v>
      </c>
      <c r="C1472">
        <f>C1471</f>
        <v>296</v>
      </c>
    </row>
    <row r="1473" spans="2:3" ht="12.75">
      <c r="B1473">
        <v>1484</v>
      </c>
      <c r="C1473">
        <f>C1472</f>
        <v>296</v>
      </c>
    </row>
    <row r="1474" spans="2:3" ht="12.75">
      <c r="B1474">
        <v>1485</v>
      </c>
      <c r="C1474">
        <f>+C1473+1</f>
        <v>297</v>
      </c>
    </row>
    <row r="1475" spans="2:3" ht="12.75">
      <c r="B1475">
        <v>1486</v>
      </c>
      <c r="C1475">
        <f>C1474</f>
        <v>297</v>
      </c>
    </row>
    <row r="1476" spans="2:3" ht="12.75">
      <c r="B1476">
        <v>1487</v>
      </c>
      <c r="C1476">
        <f>C1475</f>
        <v>297</v>
      </c>
    </row>
    <row r="1477" spans="2:3" ht="12.75">
      <c r="B1477">
        <v>1488</v>
      </c>
      <c r="C1477">
        <f>C1476</f>
        <v>297</v>
      </c>
    </row>
    <row r="1478" spans="2:3" ht="12.75">
      <c r="B1478">
        <v>1489</v>
      </c>
      <c r="C1478">
        <f>C1477</f>
        <v>297</v>
      </c>
    </row>
    <row r="1479" spans="2:3" ht="12.75">
      <c r="B1479">
        <v>1490</v>
      </c>
      <c r="C1479">
        <f>+C1478+1</f>
        <v>298</v>
      </c>
    </row>
    <row r="1480" spans="2:3" ht="12.75">
      <c r="B1480">
        <v>1491</v>
      </c>
      <c r="C1480">
        <f>C1479</f>
        <v>298</v>
      </c>
    </row>
    <row r="1481" spans="2:3" ht="12.75">
      <c r="B1481">
        <v>1492</v>
      </c>
      <c r="C1481">
        <f>C1480</f>
        <v>298</v>
      </c>
    </row>
    <row r="1482" spans="2:3" ht="12.75">
      <c r="B1482">
        <v>1493</v>
      </c>
      <c r="C1482">
        <f>C1481</f>
        <v>298</v>
      </c>
    </row>
    <row r="1483" spans="2:3" ht="12.75">
      <c r="B1483">
        <v>1494</v>
      </c>
      <c r="C1483">
        <f>C1482</f>
        <v>298</v>
      </c>
    </row>
    <row r="1484" spans="2:3" ht="12.75">
      <c r="B1484">
        <v>1495</v>
      </c>
      <c r="C1484">
        <f>+C1483+1</f>
        <v>299</v>
      </c>
    </row>
    <row r="1485" spans="2:3" ht="12.75">
      <c r="B1485">
        <v>1496</v>
      </c>
      <c r="C1485">
        <f>C1484</f>
        <v>299</v>
      </c>
    </row>
    <row r="1486" spans="2:3" ht="12.75">
      <c r="B1486">
        <v>1497</v>
      </c>
      <c r="C1486">
        <f>C1485</f>
        <v>299</v>
      </c>
    </row>
    <row r="1487" spans="2:3" ht="12.75">
      <c r="B1487">
        <v>1498</v>
      </c>
      <c r="C1487">
        <f>C1486</f>
        <v>299</v>
      </c>
    </row>
    <row r="1488" spans="2:3" ht="12.75">
      <c r="B1488">
        <v>1499</v>
      </c>
      <c r="C1488">
        <f>C1487</f>
        <v>299</v>
      </c>
    </row>
    <row r="1489" spans="2:3" ht="12.75">
      <c r="B1489">
        <v>1500</v>
      </c>
      <c r="C1489">
        <f>+C1488+1</f>
        <v>300</v>
      </c>
    </row>
    <row r="1490" spans="2:3" ht="12.75">
      <c r="B1490">
        <v>1501</v>
      </c>
      <c r="C1490">
        <f>C1489</f>
        <v>300</v>
      </c>
    </row>
    <row r="1491" spans="2:3" ht="12.75">
      <c r="B1491">
        <v>1502</v>
      </c>
      <c r="C1491">
        <f>C1490</f>
        <v>300</v>
      </c>
    </row>
    <row r="1492" spans="2:3" ht="12.75">
      <c r="B1492">
        <v>1503</v>
      </c>
      <c r="C1492">
        <f>C1491</f>
        <v>300</v>
      </c>
    </row>
    <row r="1493" spans="2:3" ht="12.75">
      <c r="B1493">
        <v>1504</v>
      </c>
      <c r="C1493">
        <f>C1492</f>
        <v>300</v>
      </c>
    </row>
    <row r="1494" spans="2:3" ht="12.75">
      <c r="B1494">
        <v>1505</v>
      </c>
      <c r="C1494">
        <f>+C1493+1</f>
        <v>301</v>
      </c>
    </row>
    <row r="1495" spans="2:3" ht="12.75">
      <c r="B1495">
        <v>1506</v>
      </c>
      <c r="C1495">
        <f>C1494</f>
        <v>301</v>
      </c>
    </row>
    <row r="1496" spans="2:3" ht="12.75">
      <c r="B1496">
        <v>1507</v>
      </c>
      <c r="C1496">
        <f>C1495</f>
        <v>301</v>
      </c>
    </row>
    <row r="1497" spans="2:3" ht="12.75">
      <c r="B1497">
        <v>1508</v>
      </c>
      <c r="C1497">
        <f>C1496</f>
        <v>301</v>
      </c>
    </row>
    <row r="1498" spans="2:3" ht="12.75">
      <c r="B1498">
        <v>1509</v>
      </c>
      <c r="C1498">
        <f>C1497</f>
        <v>301</v>
      </c>
    </row>
    <row r="1499" spans="2:3" ht="12.75">
      <c r="B1499">
        <v>1510</v>
      </c>
      <c r="C1499">
        <f>+C1498+1</f>
        <v>302</v>
      </c>
    </row>
    <row r="1500" spans="2:3" ht="12.75">
      <c r="B1500">
        <v>1511</v>
      </c>
      <c r="C1500">
        <f>C1499</f>
        <v>302</v>
      </c>
    </row>
    <row r="1501" spans="2:3" ht="12.75">
      <c r="B1501">
        <v>1512</v>
      </c>
      <c r="C1501">
        <f>C1500</f>
        <v>302</v>
      </c>
    </row>
    <row r="1502" spans="2:3" ht="12.75">
      <c r="B1502">
        <v>1513</v>
      </c>
      <c r="C1502">
        <f>C1501</f>
        <v>302</v>
      </c>
    </row>
    <row r="1503" spans="2:3" ht="12.75">
      <c r="B1503">
        <v>1514</v>
      </c>
      <c r="C1503">
        <f>C1502</f>
        <v>302</v>
      </c>
    </row>
    <row r="1504" spans="2:3" ht="12.75">
      <c r="B1504">
        <v>1515</v>
      </c>
      <c r="C1504">
        <f>+C1503+1</f>
        <v>303</v>
      </c>
    </row>
    <row r="1505" spans="2:3" ht="12.75">
      <c r="B1505">
        <v>1516</v>
      </c>
      <c r="C1505">
        <f>C1504</f>
        <v>303</v>
      </c>
    </row>
    <row r="1506" spans="2:3" ht="12.75">
      <c r="B1506">
        <v>1517</v>
      </c>
      <c r="C1506">
        <f>C1505</f>
        <v>303</v>
      </c>
    </row>
    <row r="1507" spans="2:3" ht="12.75">
      <c r="B1507">
        <v>1518</v>
      </c>
      <c r="C1507">
        <f>C1506</f>
        <v>303</v>
      </c>
    </row>
    <row r="1508" spans="2:3" ht="12.75">
      <c r="B1508">
        <v>1519</v>
      </c>
      <c r="C1508">
        <f>C1507</f>
        <v>303</v>
      </c>
    </row>
    <row r="1509" spans="2:3" ht="12.75">
      <c r="B1509">
        <v>1520</v>
      </c>
      <c r="C1509">
        <f>+C1508+1</f>
        <v>304</v>
      </c>
    </row>
    <row r="1510" spans="2:3" ht="12.75">
      <c r="B1510">
        <v>1521</v>
      </c>
      <c r="C1510">
        <f>C1509</f>
        <v>304</v>
      </c>
    </row>
    <row r="1511" spans="2:3" ht="12.75">
      <c r="B1511">
        <v>1522</v>
      </c>
      <c r="C1511">
        <f>C1510</f>
        <v>304</v>
      </c>
    </row>
    <row r="1512" spans="2:3" ht="12.75">
      <c r="B1512">
        <v>1523</v>
      </c>
      <c r="C1512">
        <f>C1511</f>
        <v>304</v>
      </c>
    </row>
    <row r="1513" spans="2:3" ht="12.75">
      <c r="B1513">
        <v>1524</v>
      </c>
      <c r="C1513">
        <f>C1512</f>
        <v>304</v>
      </c>
    </row>
    <row r="1514" spans="2:3" ht="12.75">
      <c r="B1514">
        <v>1525</v>
      </c>
      <c r="C1514">
        <f>+C1513+1</f>
        <v>305</v>
      </c>
    </row>
    <row r="1515" spans="2:3" ht="12.75">
      <c r="B1515">
        <v>1526</v>
      </c>
      <c r="C1515">
        <f>C1514</f>
        <v>305</v>
      </c>
    </row>
    <row r="1516" spans="2:3" ht="12.75">
      <c r="B1516">
        <v>1527</v>
      </c>
      <c r="C1516">
        <f>C1515</f>
        <v>305</v>
      </c>
    </row>
    <row r="1517" spans="2:3" ht="12.75">
      <c r="B1517">
        <v>1528</v>
      </c>
      <c r="C1517">
        <f>C1516</f>
        <v>305</v>
      </c>
    </row>
    <row r="1518" spans="2:3" ht="12.75">
      <c r="B1518">
        <v>1529</v>
      </c>
      <c r="C1518">
        <f>C1517</f>
        <v>305</v>
      </c>
    </row>
    <row r="1519" spans="2:3" ht="12.75">
      <c r="B1519">
        <v>1530</v>
      </c>
      <c r="C1519">
        <f>+C1518+1</f>
        <v>306</v>
      </c>
    </row>
    <row r="1520" spans="2:3" ht="12.75">
      <c r="B1520">
        <v>1531</v>
      </c>
      <c r="C1520">
        <f>C1519</f>
        <v>306</v>
      </c>
    </row>
    <row r="1521" spans="2:3" ht="12.75">
      <c r="B1521">
        <v>1532</v>
      </c>
      <c r="C1521">
        <f>C1520</f>
        <v>306</v>
      </c>
    </row>
    <row r="1522" spans="2:3" ht="12.75">
      <c r="B1522">
        <v>1533</v>
      </c>
      <c r="C1522">
        <f>C1521</f>
        <v>306</v>
      </c>
    </row>
    <row r="1523" spans="2:3" ht="12.75">
      <c r="B1523">
        <v>1534</v>
      </c>
      <c r="C1523">
        <f>C1522</f>
        <v>306</v>
      </c>
    </row>
    <row r="1524" spans="2:3" ht="12.75">
      <c r="B1524">
        <v>1535</v>
      </c>
      <c r="C1524">
        <f>+C1523+1</f>
        <v>307</v>
      </c>
    </row>
    <row r="1525" spans="2:3" ht="12.75">
      <c r="B1525">
        <v>1536</v>
      </c>
      <c r="C1525">
        <f>C1524</f>
        <v>307</v>
      </c>
    </row>
    <row r="1526" spans="2:3" ht="12.75">
      <c r="B1526">
        <v>1537</v>
      </c>
      <c r="C1526">
        <f>C1525</f>
        <v>307</v>
      </c>
    </row>
    <row r="1527" spans="2:3" ht="12.75">
      <c r="B1527">
        <v>1538</v>
      </c>
      <c r="C1527">
        <f>C1526</f>
        <v>307</v>
      </c>
    </row>
    <row r="1528" spans="2:3" ht="12.75">
      <c r="B1528">
        <v>1539</v>
      </c>
      <c r="C1528">
        <f>C1527</f>
        <v>307</v>
      </c>
    </row>
    <row r="1529" spans="2:3" ht="12.75">
      <c r="B1529">
        <v>1540</v>
      </c>
      <c r="C1529">
        <f>+C1528+1</f>
        <v>308</v>
      </c>
    </row>
    <row r="1530" spans="2:3" ht="12.75">
      <c r="B1530">
        <v>1541</v>
      </c>
      <c r="C1530">
        <f>C1529</f>
        <v>308</v>
      </c>
    </row>
    <row r="1531" spans="2:3" ht="12.75">
      <c r="B1531">
        <v>1542</v>
      </c>
      <c r="C1531">
        <f>C1530</f>
        <v>308</v>
      </c>
    </row>
    <row r="1532" spans="2:3" ht="12.75">
      <c r="B1532">
        <v>1543</v>
      </c>
      <c r="C1532">
        <f>C1531</f>
        <v>308</v>
      </c>
    </row>
    <row r="1533" spans="2:3" ht="12.75">
      <c r="B1533">
        <v>1544</v>
      </c>
      <c r="C1533">
        <f>C1532</f>
        <v>308</v>
      </c>
    </row>
    <row r="1534" spans="2:3" ht="12.75">
      <c r="B1534">
        <v>1545</v>
      </c>
      <c r="C1534">
        <f>+C1533+1</f>
        <v>309</v>
      </c>
    </row>
    <row r="1535" spans="2:3" ht="12.75">
      <c r="B1535">
        <v>1546</v>
      </c>
      <c r="C1535">
        <f>C1534</f>
        <v>309</v>
      </c>
    </row>
    <row r="1536" spans="2:3" ht="12.75">
      <c r="B1536">
        <v>1547</v>
      </c>
      <c r="C1536">
        <f>C1535</f>
        <v>309</v>
      </c>
    </row>
    <row r="1537" spans="2:3" ht="12.75">
      <c r="B1537">
        <v>1548</v>
      </c>
      <c r="C1537">
        <f>C1536</f>
        <v>309</v>
      </c>
    </row>
    <row r="1538" spans="2:3" ht="12.75">
      <c r="B1538">
        <v>1549</v>
      </c>
      <c r="C1538">
        <f>C1537</f>
        <v>309</v>
      </c>
    </row>
    <row r="1539" spans="2:3" ht="12.75">
      <c r="B1539">
        <v>1550</v>
      </c>
      <c r="C1539">
        <f>+C1538+1</f>
        <v>310</v>
      </c>
    </row>
    <row r="1540" spans="2:3" ht="12.75">
      <c r="B1540">
        <v>1551</v>
      </c>
      <c r="C1540">
        <f>C1539</f>
        <v>310</v>
      </c>
    </row>
    <row r="1541" spans="2:3" ht="12.75">
      <c r="B1541">
        <v>1552</v>
      </c>
      <c r="C1541">
        <f>C1540</f>
        <v>310</v>
      </c>
    </row>
    <row r="1542" spans="2:3" ht="12.75">
      <c r="B1542">
        <v>1553</v>
      </c>
      <c r="C1542">
        <f>C1541</f>
        <v>310</v>
      </c>
    </row>
    <row r="1543" spans="2:3" ht="12.75">
      <c r="B1543">
        <v>1554</v>
      </c>
      <c r="C1543">
        <f>C1542</f>
        <v>310</v>
      </c>
    </row>
    <row r="1544" spans="2:3" ht="12.75">
      <c r="B1544">
        <v>1555</v>
      </c>
      <c r="C1544">
        <f>+C1543+1</f>
        <v>311</v>
      </c>
    </row>
    <row r="1545" spans="2:3" ht="12.75">
      <c r="B1545">
        <v>1556</v>
      </c>
      <c r="C1545">
        <f>C1544</f>
        <v>311</v>
      </c>
    </row>
    <row r="1546" spans="2:3" ht="12.75">
      <c r="B1546">
        <v>1557</v>
      </c>
      <c r="C1546">
        <f>C1545</f>
        <v>311</v>
      </c>
    </row>
    <row r="1547" spans="2:3" ht="12.75">
      <c r="B1547">
        <v>1558</v>
      </c>
      <c r="C1547">
        <f>C1546</f>
        <v>311</v>
      </c>
    </row>
    <row r="1548" spans="2:3" ht="12.75">
      <c r="B1548">
        <v>1559</v>
      </c>
      <c r="C1548">
        <f>C1547</f>
        <v>311</v>
      </c>
    </row>
    <row r="1549" spans="2:3" ht="12.75">
      <c r="B1549">
        <v>1560</v>
      </c>
      <c r="C1549">
        <f>+C1548+1</f>
        <v>312</v>
      </c>
    </row>
    <row r="1550" spans="2:3" ht="12.75">
      <c r="B1550">
        <v>1561</v>
      </c>
      <c r="C1550">
        <f>C1549</f>
        <v>312</v>
      </c>
    </row>
    <row r="1551" spans="2:3" ht="12.75">
      <c r="B1551">
        <v>1562</v>
      </c>
      <c r="C1551">
        <f>C1550</f>
        <v>312</v>
      </c>
    </row>
    <row r="1552" spans="2:3" ht="12.75">
      <c r="B1552">
        <v>1563</v>
      </c>
      <c r="C1552">
        <f>C1551</f>
        <v>312</v>
      </c>
    </row>
    <row r="1553" spans="2:3" ht="12.75">
      <c r="B1553">
        <v>1564</v>
      </c>
      <c r="C1553">
        <f>C1552</f>
        <v>312</v>
      </c>
    </row>
    <row r="1554" spans="2:3" ht="12.75">
      <c r="B1554">
        <v>1565</v>
      </c>
      <c r="C1554">
        <f>+C1553+1</f>
        <v>313</v>
      </c>
    </row>
    <row r="1555" spans="2:3" ht="12.75">
      <c r="B1555">
        <v>1566</v>
      </c>
      <c r="C1555">
        <f>C1554</f>
        <v>313</v>
      </c>
    </row>
    <row r="1556" spans="2:3" ht="12.75">
      <c r="B1556">
        <v>1567</v>
      </c>
      <c r="C1556">
        <f>C1555</f>
        <v>313</v>
      </c>
    </row>
    <row r="1557" spans="2:3" ht="12.75">
      <c r="B1557">
        <v>1568</v>
      </c>
      <c r="C1557">
        <f>C1556</f>
        <v>313</v>
      </c>
    </row>
    <row r="1558" spans="2:3" ht="12.75">
      <c r="B1558">
        <v>1569</v>
      </c>
      <c r="C1558">
        <f>C1557</f>
        <v>313</v>
      </c>
    </row>
    <row r="1559" spans="2:3" ht="12.75">
      <c r="B1559">
        <v>1570</v>
      </c>
      <c r="C1559">
        <f>+C1558+1</f>
        <v>314</v>
      </c>
    </row>
    <row r="1560" spans="2:3" ht="12.75">
      <c r="B1560">
        <v>1571</v>
      </c>
      <c r="C1560">
        <f>C1559</f>
        <v>314</v>
      </c>
    </row>
    <row r="1561" spans="2:3" ht="12.75">
      <c r="B1561">
        <v>1572</v>
      </c>
      <c r="C1561">
        <f>C1560</f>
        <v>314</v>
      </c>
    </row>
    <row r="1562" spans="2:3" ht="12.75">
      <c r="B1562">
        <v>1573</v>
      </c>
      <c r="C1562">
        <f>C1561</f>
        <v>314</v>
      </c>
    </row>
    <row r="1563" spans="2:3" ht="12.75">
      <c r="B1563">
        <v>1574</v>
      </c>
      <c r="C1563">
        <f>C1562</f>
        <v>314</v>
      </c>
    </row>
    <row r="1564" spans="2:3" ht="12.75">
      <c r="B1564">
        <v>1575</v>
      </c>
      <c r="C1564">
        <f>+C1563+1</f>
        <v>315</v>
      </c>
    </row>
    <row r="1565" spans="2:3" ht="12.75">
      <c r="B1565">
        <v>1576</v>
      </c>
      <c r="C1565">
        <f>C1564</f>
        <v>315</v>
      </c>
    </row>
    <row r="1566" spans="2:3" ht="12.75">
      <c r="B1566">
        <v>1577</v>
      </c>
      <c r="C1566">
        <f>C1565</f>
        <v>315</v>
      </c>
    </row>
    <row r="1567" spans="2:3" ht="12.75">
      <c r="B1567">
        <v>1578</v>
      </c>
      <c r="C1567">
        <f>C1566</f>
        <v>315</v>
      </c>
    </row>
    <row r="1568" spans="2:3" ht="12.75">
      <c r="B1568">
        <v>1579</v>
      </c>
      <c r="C1568">
        <f>C1567</f>
        <v>315</v>
      </c>
    </row>
    <row r="1569" spans="2:3" ht="12.75">
      <c r="B1569">
        <v>1580</v>
      </c>
      <c r="C1569">
        <f>+C1568+1</f>
        <v>316</v>
      </c>
    </row>
    <row r="1570" spans="2:3" ht="12.75">
      <c r="B1570">
        <v>1581</v>
      </c>
      <c r="C1570">
        <f>C1569</f>
        <v>316</v>
      </c>
    </row>
    <row r="1571" spans="2:3" ht="12.75">
      <c r="B1571">
        <v>1582</v>
      </c>
      <c r="C1571">
        <f>C1570</f>
        <v>316</v>
      </c>
    </row>
    <row r="1572" spans="2:3" ht="12.75">
      <c r="B1572">
        <v>1583</v>
      </c>
      <c r="C1572">
        <f>C1571</f>
        <v>316</v>
      </c>
    </row>
    <row r="1573" spans="2:3" ht="12.75">
      <c r="B1573">
        <v>1584</v>
      </c>
      <c r="C1573">
        <f>C1572</f>
        <v>316</v>
      </c>
    </row>
    <row r="1574" spans="2:3" ht="12.75">
      <c r="B1574">
        <v>1585</v>
      </c>
      <c r="C1574">
        <f>+C1573+1</f>
        <v>317</v>
      </c>
    </row>
    <row r="1575" spans="2:3" ht="12.75">
      <c r="B1575">
        <v>1586</v>
      </c>
      <c r="C1575">
        <f>C1574</f>
        <v>317</v>
      </c>
    </row>
    <row r="1576" spans="2:3" ht="12.75">
      <c r="B1576">
        <v>1587</v>
      </c>
      <c r="C1576">
        <f>C1575</f>
        <v>317</v>
      </c>
    </row>
    <row r="1577" spans="2:3" ht="12.75">
      <c r="B1577">
        <v>1588</v>
      </c>
      <c r="C1577">
        <f>C1576</f>
        <v>317</v>
      </c>
    </row>
    <row r="1578" spans="2:3" ht="12.75">
      <c r="B1578">
        <v>1589</v>
      </c>
      <c r="C1578">
        <f>C1577</f>
        <v>317</v>
      </c>
    </row>
    <row r="1579" spans="2:3" ht="12.75">
      <c r="B1579">
        <v>1590</v>
      </c>
      <c r="C1579">
        <f>+C1578+1</f>
        <v>318</v>
      </c>
    </row>
    <row r="1580" spans="2:3" ht="12.75">
      <c r="B1580">
        <v>1591</v>
      </c>
      <c r="C1580">
        <f>C1579</f>
        <v>318</v>
      </c>
    </row>
    <row r="1581" spans="2:3" ht="12.75">
      <c r="B1581">
        <v>1592</v>
      </c>
      <c r="C1581">
        <f>C1580</f>
        <v>318</v>
      </c>
    </row>
    <row r="1582" spans="2:3" ht="12.75">
      <c r="B1582">
        <v>1593</v>
      </c>
      <c r="C1582">
        <f>C1581</f>
        <v>318</v>
      </c>
    </row>
    <row r="1583" spans="2:3" ht="12.75">
      <c r="B1583">
        <v>1594</v>
      </c>
      <c r="C1583">
        <f>C1582</f>
        <v>318</v>
      </c>
    </row>
    <row r="1584" spans="2:3" ht="12.75">
      <c r="B1584">
        <v>1595</v>
      </c>
      <c r="C1584">
        <f>+C1583+1</f>
        <v>319</v>
      </c>
    </row>
    <row r="1585" spans="2:3" ht="12.75">
      <c r="B1585">
        <v>1596</v>
      </c>
      <c r="C1585">
        <f>C1584</f>
        <v>319</v>
      </c>
    </row>
    <row r="1586" spans="2:3" ht="12.75">
      <c r="B1586">
        <v>1597</v>
      </c>
      <c r="C1586">
        <f>C1585</f>
        <v>319</v>
      </c>
    </row>
    <row r="1587" spans="2:3" ht="12.75">
      <c r="B1587">
        <v>1598</v>
      </c>
      <c r="C1587">
        <f>C1586</f>
        <v>319</v>
      </c>
    </row>
    <row r="1588" spans="2:3" ht="12.75">
      <c r="B1588">
        <v>1599</v>
      </c>
      <c r="C1588">
        <f>C1587</f>
        <v>319</v>
      </c>
    </row>
    <row r="1589" spans="2:3" ht="12.75">
      <c r="B1589">
        <v>1600</v>
      </c>
      <c r="C1589">
        <f>+C1588+1</f>
        <v>320</v>
      </c>
    </row>
    <row r="1590" spans="2:3" ht="12.75">
      <c r="B1590">
        <v>1601</v>
      </c>
      <c r="C1590">
        <f>C1589</f>
        <v>320</v>
      </c>
    </row>
    <row r="1591" spans="2:3" ht="12.75">
      <c r="B1591">
        <v>1602</v>
      </c>
      <c r="C1591">
        <f>C1590</f>
        <v>320</v>
      </c>
    </row>
    <row r="1592" spans="2:3" ht="12.75">
      <c r="B1592">
        <v>1603</v>
      </c>
      <c r="C1592">
        <f>C1591</f>
        <v>320</v>
      </c>
    </row>
    <row r="1593" spans="2:3" ht="12.75">
      <c r="B1593">
        <v>1604</v>
      </c>
      <c r="C1593">
        <f>C1592</f>
        <v>320</v>
      </c>
    </row>
    <row r="1594" spans="2:3" ht="12.75">
      <c r="B1594">
        <v>1605</v>
      </c>
      <c r="C1594">
        <f>+C1593+1</f>
        <v>321</v>
      </c>
    </row>
    <row r="1595" spans="2:3" ht="12.75">
      <c r="B1595">
        <v>1606</v>
      </c>
      <c r="C1595">
        <f>C1594</f>
        <v>321</v>
      </c>
    </row>
    <row r="1596" spans="2:3" ht="12.75">
      <c r="B1596">
        <v>1607</v>
      </c>
      <c r="C1596">
        <f>C1595</f>
        <v>321</v>
      </c>
    </row>
    <row r="1597" spans="2:3" ht="12.75">
      <c r="B1597">
        <v>1608</v>
      </c>
      <c r="C1597">
        <f>C1596</f>
        <v>321</v>
      </c>
    </row>
    <row r="1598" spans="2:3" ht="12.75">
      <c r="B1598">
        <v>1609</v>
      </c>
      <c r="C1598">
        <f>C1597</f>
        <v>321</v>
      </c>
    </row>
    <row r="1599" spans="2:3" ht="12.75">
      <c r="B1599">
        <v>1610</v>
      </c>
      <c r="C1599">
        <f>+C1598+1</f>
        <v>322</v>
      </c>
    </row>
    <row r="1600" spans="2:3" ht="12.75">
      <c r="B1600">
        <v>1611</v>
      </c>
      <c r="C1600">
        <f>C1599</f>
        <v>322</v>
      </c>
    </row>
    <row r="1601" spans="2:3" ht="12.75">
      <c r="B1601">
        <v>1612</v>
      </c>
      <c r="C1601">
        <f>C1600</f>
        <v>322</v>
      </c>
    </row>
    <row r="1602" spans="2:3" ht="12.75">
      <c r="B1602">
        <v>1613</v>
      </c>
      <c r="C1602">
        <f>C1601</f>
        <v>322</v>
      </c>
    </row>
    <row r="1603" spans="2:3" ht="12.75">
      <c r="B1603">
        <v>1614</v>
      </c>
      <c r="C1603">
        <f>C1602</f>
        <v>322</v>
      </c>
    </row>
    <row r="1604" spans="2:3" ht="12.75">
      <c r="B1604">
        <v>1615</v>
      </c>
      <c r="C1604">
        <f>+C1603+1</f>
        <v>323</v>
      </c>
    </row>
    <row r="1605" spans="2:3" ht="12.75">
      <c r="B1605">
        <v>1616</v>
      </c>
      <c r="C1605">
        <f>C1604</f>
        <v>323</v>
      </c>
    </row>
    <row r="1606" spans="2:3" ht="12.75">
      <c r="B1606">
        <v>1617</v>
      </c>
      <c r="C1606">
        <f>C1605</f>
        <v>323</v>
      </c>
    </row>
    <row r="1607" spans="2:3" ht="12.75">
      <c r="B1607">
        <v>1618</v>
      </c>
      <c r="C1607">
        <f>C1606</f>
        <v>323</v>
      </c>
    </row>
    <row r="1608" spans="2:3" ht="12.75">
      <c r="B1608">
        <v>1619</v>
      </c>
      <c r="C1608">
        <f>C1607</f>
        <v>323</v>
      </c>
    </row>
    <row r="1609" spans="2:3" ht="12.75">
      <c r="B1609">
        <v>1620</v>
      </c>
      <c r="C1609">
        <f>+C1608+1</f>
        <v>324</v>
      </c>
    </row>
    <row r="1610" spans="2:3" ht="12.75">
      <c r="B1610">
        <v>1621</v>
      </c>
      <c r="C1610">
        <f>C1609</f>
        <v>324</v>
      </c>
    </row>
    <row r="1611" spans="2:3" ht="12.75">
      <c r="B1611">
        <v>1622</v>
      </c>
      <c r="C1611">
        <f>C1610</f>
        <v>324</v>
      </c>
    </row>
    <row r="1612" spans="2:3" ht="12.75">
      <c r="B1612">
        <v>1623</v>
      </c>
      <c r="C1612">
        <f>C1611</f>
        <v>324</v>
      </c>
    </row>
    <row r="1613" spans="2:3" ht="12.75">
      <c r="B1613">
        <v>1624</v>
      </c>
      <c r="C1613">
        <f>C1612</f>
        <v>324</v>
      </c>
    </row>
    <row r="1614" spans="2:3" ht="12.75">
      <c r="B1614">
        <v>1625</v>
      </c>
      <c r="C1614">
        <f>+C1613+1</f>
        <v>325</v>
      </c>
    </row>
    <row r="1615" spans="2:3" ht="12.75">
      <c r="B1615">
        <v>1626</v>
      </c>
      <c r="C1615">
        <f>C1614</f>
        <v>325</v>
      </c>
    </row>
    <row r="1616" spans="2:3" ht="12.75">
      <c r="B1616">
        <v>1627</v>
      </c>
      <c r="C1616">
        <f>C1615</f>
        <v>325</v>
      </c>
    </row>
    <row r="1617" spans="2:3" ht="12.75">
      <c r="B1617">
        <v>1628</v>
      </c>
      <c r="C1617">
        <f>C1616</f>
        <v>325</v>
      </c>
    </row>
    <row r="1618" spans="2:3" ht="12.75">
      <c r="B1618">
        <v>1629</v>
      </c>
      <c r="C1618">
        <f>C1617</f>
        <v>325</v>
      </c>
    </row>
    <row r="1619" spans="2:3" ht="12.75">
      <c r="B1619">
        <v>1630</v>
      </c>
      <c r="C1619">
        <f>+C1618+1</f>
        <v>326</v>
      </c>
    </row>
    <row r="1620" spans="2:3" ht="12.75">
      <c r="B1620">
        <v>1631</v>
      </c>
      <c r="C1620">
        <f>C1619</f>
        <v>326</v>
      </c>
    </row>
    <row r="1621" spans="2:3" ht="12.75">
      <c r="B1621">
        <v>1632</v>
      </c>
      <c r="C1621">
        <f>C1620</f>
        <v>326</v>
      </c>
    </row>
    <row r="1622" spans="2:3" ht="12.75">
      <c r="B1622">
        <v>1633</v>
      </c>
      <c r="C1622">
        <f>C1621</f>
        <v>326</v>
      </c>
    </row>
    <row r="1623" spans="2:3" ht="12.75">
      <c r="B1623">
        <v>1634</v>
      </c>
      <c r="C1623">
        <f>C1622</f>
        <v>326</v>
      </c>
    </row>
    <row r="1624" spans="2:3" ht="12.75">
      <c r="B1624">
        <v>1635</v>
      </c>
      <c r="C1624">
        <f>+C1623+1</f>
        <v>327</v>
      </c>
    </row>
    <row r="1625" spans="2:3" ht="12.75">
      <c r="B1625">
        <v>1636</v>
      </c>
      <c r="C1625">
        <f>C1624</f>
        <v>327</v>
      </c>
    </row>
    <row r="1626" spans="2:3" ht="12.75">
      <c r="B1626">
        <v>1637</v>
      </c>
      <c r="C1626">
        <f>C1625</f>
        <v>327</v>
      </c>
    </row>
    <row r="1627" spans="2:3" ht="12.75">
      <c r="B1627">
        <v>1638</v>
      </c>
      <c r="C1627">
        <f>C1626</f>
        <v>327</v>
      </c>
    </row>
    <row r="1628" spans="2:3" ht="12.75">
      <c r="B1628">
        <v>1639</v>
      </c>
      <c r="C1628">
        <f>C1627</f>
        <v>327</v>
      </c>
    </row>
    <row r="1629" spans="2:3" ht="12.75">
      <c r="B1629">
        <v>1640</v>
      </c>
      <c r="C1629">
        <f>+C1628+1</f>
        <v>328</v>
      </c>
    </row>
    <row r="1630" spans="2:3" ht="12.75">
      <c r="B1630">
        <v>1641</v>
      </c>
      <c r="C1630">
        <f>C1629</f>
        <v>328</v>
      </c>
    </row>
    <row r="1631" spans="2:3" ht="12.75">
      <c r="B1631">
        <v>1642</v>
      </c>
      <c r="C1631">
        <f>C1630</f>
        <v>328</v>
      </c>
    </row>
    <row r="1632" spans="2:3" ht="12.75">
      <c r="B1632">
        <v>1643</v>
      </c>
      <c r="C1632">
        <f>C1631</f>
        <v>328</v>
      </c>
    </row>
    <row r="1633" spans="2:3" ht="12.75">
      <c r="B1633">
        <v>1644</v>
      </c>
      <c r="C1633">
        <f>C1632</f>
        <v>328</v>
      </c>
    </row>
    <row r="1634" spans="2:3" ht="12.75">
      <c r="B1634">
        <v>1645</v>
      </c>
      <c r="C1634">
        <f>+C1633+1</f>
        <v>329</v>
      </c>
    </row>
    <row r="1635" spans="2:3" ht="12.75">
      <c r="B1635">
        <v>1646</v>
      </c>
      <c r="C1635">
        <f>C1634</f>
        <v>329</v>
      </c>
    </row>
    <row r="1636" spans="2:3" ht="12.75">
      <c r="B1636">
        <v>1647</v>
      </c>
      <c r="C1636">
        <f>C1635</f>
        <v>329</v>
      </c>
    </row>
    <row r="1637" spans="2:3" ht="12.75">
      <c r="B1637">
        <v>1648</v>
      </c>
      <c r="C1637">
        <f>C1636</f>
        <v>329</v>
      </c>
    </row>
    <row r="1638" spans="2:3" ht="12.75">
      <c r="B1638">
        <v>1649</v>
      </c>
      <c r="C1638">
        <f>C1637</f>
        <v>329</v>
      </c>
    </row>
    <row r="1639" spans="2:3" ht="12.75">
      <c r="B1639">
        <v>1650</v>
      </c>
      <c r="C1639">
        <f>+C1638+1</f>
        <v>330</v>
      </c>
    </row>
    <row r="1640" spans="2:3" ht="12.75">
      <c r="B1640">
        <v>1651</v>
      </c>
      <c r="C1640">
        <f>C1639</f>
        <v>330</v>
      </c>
    </row>
    <row r="1641" spans="2:3" ht="12.75">
      <c r="B1641">
        <v>1652</v>
      </c>
      <c r="C1641">
        <f>C1640</f>
        <v>330</v>
      </c>
    </row>
    <row r="1642" spans="2:3" ht="12.75">
      <c r="B1642">
        <v>1653</v>
      </c>
      <c r="C1642">
        <f>C1641</f>
        <v>330</v>
      </c>
    </row>
    <row r="1643" spans="2:3" ht="12.75">
      <c r="B1643">
        <v>1654</v>
      </c>
      <c r="C1643">
        <f>C1642</f>
        <v>330</v>
      </c>
    </row>
    <row r="1644" spans="2:3" ht="12.75">
      <c r="B1644">
        <v>1655</v>
      </c>
      <c r="C1644">
        <f>+C1643+1</f>
        <v>331</v>
      </c>
    </row>
    <row r="1645" spans="2:3" ht="12.75">
      <c r="B1645">
        <v>1656</v>
      </c>
      <c r="C1645">
        <f>C1644</f>
        <v>331</v>
      </c>
    </row>
    <row r="1646" spans="2:3" ht="12.75">
      <c r="B1646">
        <v>1657</v>
      </c>
      <c r="C1646">
        <f>C1645</f>
        <v>331</v>
      </c>
    </row>
    <row r="1647" spans="2:3" ht="12.75">
      <c r="B1647">
        <v>1658</v>
      </c>
      <c r="C1647">
        <f>C1646</f>
        <v>331</v>
      </c>
    </row>
    <row r="1648" spans="2:3" ht="12.75">
      <c r="B1648">
        <v>1659</v>
      </c>
      <c r="C1648">
        <f>C1647</f>
        <v>331</v>
      </c>
    </row>
    <row r="1649" spans="2:3" ht="12.75">
      <c r="B1649">
        <v>1660</v>
      </c>
      <c r="C1649">
        <f>+C1648+1</f>
        <v>332</v>
      </c>
    </row>
    <row r="1650" spans="2:3" ht="12.75">
      <c r="B1650">
        <v>1661</v>
      </c>
      <c r="C1650">
        <f>C1649</f>
        <v>332</v>
      </c>
    </row>
    <row r="1651" spans="2:3" ht="12.75">
      <c r="B1651">
        <v>1662</v>
      </c>
      <c r="C1651">
        <f>C1650</f>
        <v>332</v>
      </c>
    </row>
    <row r="1652" spans="2:3" ht="12.75">
      <c r="B1652">
        <v>1663</v>
      </c>
      <c r="C1652">
        <f>C1651</f>
        <v>332</v>
      </c>
    </row>
    <row r="1653" spans="2:3" ht="12.75">
      <c r="B1653">
        <v>1664</v>
      </c>
      <c r="C1653">
        <f>C1652</f>
        <v>332</v>
      </c>
    </row>
    <row r="1654" spans="2:3" ht="12.75">
      <c r="B1654">
        <v>1665</v>
      </c>
      <c r="C1654">
        <f>+C1653+1</f>
        <v>333</v>
      </c>
    </row>
    <row r="1655" spans="2:3" ht="12.75">
      <c r="B1655">
        <v>1666</v>
      </c>
      <c r="C1655">
        <f>C1654</f>
        <v>333</v>
      </c>
    </row>
    <row r="1656" spans="2:3" ht="12.75">
      <c r="B1656">
        <v>1667</v>
      </c>
      <c r="C1656">
        <f>C1655</f>
        <v>333</v>
      </c>
    </row>
    <row r="1657" spans="2:3" ht="12.75">
      <c r="B1657">
        <v>1668</v>
      </c>
      <c r="C1657">
        <f>C1656</f>
        <v>333</v>
      </c>
    </row>
    <row r="1658" spans="2:3" ht="12.75">
      <c r="B1658">
        <v>1669</v>
      </c>
      <c r="C1658">
        <f>C1657</f>
        <v>333</v>
      </c>
    </row>
    <row r="1659" spans="2:3" ht="12.75">
      <c r="B1659">
        <v>1670</v>
      </c>
      <c r="C1659">
        <f>+C1658+1</f>
        <v>334</v>
      </c>
    </row>
    <row r="1660" spans="2:3" ht="12.75">
      <c r="B1660">
        <v>1671</v>
      </c>
      <c r="C1660">
        <f>C1659</f>
        <v>334</v>
      </c>
    </row>
    <row r="1661" spans="2:3" ht="12.75">
      <c r="B1661">
        <v>1672</v>
      </c>
      <c r="C1661">
        <f>C1660</f>
        <v>334</v>
      </c>
    </row>
    <row r="1662" spans="2:3" ht="12.75">
      <c r="B1662">
        <v>1673</v>
      </c>
      <c r="C1662">
        <f>C1661</f>
        <v>334</v>
      </c>
    </row>
    <row r="1663" spans="2:3" ht="12.75">
      <c r="B1663">
        <v>1674</v>
      </c>
      <c r="C1663">
        <f>C1662</f>
        <v>334</v>
      </c>
    </row>
    <row r="1664" spans="2:3" ht="12.75">
      <c r="B1664">
        <v>1675</v>
      </c>
      <c r="C1664">
        <f>+C1663+1</f>
        <v>335</v>
      </c>
    </row>
    <row r="1665" spans="2:3" ht="12.75">
      <c r="B1665">
        <v>1676</v>
      </c>
      <c r="C1665">
        <f>C1664</f>
        <v>335</v>
      </c>
    </row>
    <row r="1666" spans="2:3" ht="12.75">
      <c r="B1666">
        <v>1677</v>
      </c>
      <c r="C1666">
        <f>C1665</f>
        <v>335</v>
      </c>
    </row>
    <row r="1667" spans="2:3" ht="12.75">
      <c r="B1667">
        <v>1678</v>
      </c>
      <c r="C1667">
        <f>C1666</f>
        <v>335</v>
      </c>
    </row>
    <row r="1668" spans="2:3" ht="12.75">
      <c r="B1668">
        <v>1679</v>
      </c>
      <c r="C1668">
        <f>C1667</f>
        <v>335</v>
      </c>
    </row>
    <row r="1669" spans="2:3" ht="12.75">
      <c r="B1669">
        <v>1680</v>
      </c>
      <c r="C1669">
        <f>+C1668+1</f>
        <v>336</v>
      </c>
    </row>
    <row r="1670" spans="2:3" ht="12.75">
      <c r="B1670">
        <v>1681</v>
      </c>
      <c r="C1670">
        <f>C1669</f>
        <v>336</v>
      </c>
    </row>
    <row r="1671" spans="2:3" ht="12.75">
      <c r="B1671">
        <v>1682</v>
      </c>
      <c r="C1671">
        <f>C1670</f>
        <v>336</v>
      </c>
    </row>
    <row r="1672" spans="2:3" ht="12.75">
      <c r="B1672">
        <v>1683</v>
      </c>
      <c r="C1672">
        <f>C1671</f>
        <v>336</v>
      </c>
    </row>
    <row r="1673" spans="2:3" ht="12.75">
      <c r="B1673">
        <v>1684</v>
      </c>
      <c r="C1673">
        <f>C1672</f>
        <v>336</v>
      </c>
    </row>
    <row r="1674" spans="2:3" ht="12.75">
      <c r="B1674">
        <v>1685</v>
      </c>
      <c r="C1674">
        <f>+C1673+1</f>
        <v>337</v>
      </c>
    </row>
    <row r="1675" spans="2:3" ht="12.75">
      <c r="B1675">
        <v>1686</v>
      </c>
      <c r="C1675">
        <f>C1674</f>
        <v>337</v>
      </c>
    </row>
    <row r="1676" spans="2:3" ht="12.75">
      <c r="B1676">
        <v>1687</v>
      </c>
      <c r="C1676">
        <f>C1675</f>
        <v>337</v>
      </c>
    </row>
    <row r="1677" spans="2:3" ht="12.75">
      <c r="B1677">
        <v>1688</v>
      </c>
      <c r="C1677">
        <f>C1676</f>
        <v>337</v>
      </c>
    </row>
    <row r="1678" spans="2:3" ht="12.75">
      <c r="B1678">
        <v>1689</v>
      </c>
      <c r="C1678">
        <f>C1677</f>
        <v>337</v>
      </c>
    </row>
    <row r="1679" spans="2:3" ht="12.75">
      <c r="B1679">
        <v>1690</v>
      </c>
      <c r="C1679">
        <f>+C1678+1</f>
        <v>338</v>
      </c>
    </row>
    <row r="1680" spans="2:3" ht="12.75">
      <c r="B1680">
        <v>1691</v>
      </c>
      <c r="C1680">
        <f>C1679</f>
        <v>338</v>
      </c>
    </row>
    <row r="1681" spans="2:3" ht="12.75">
      <c r="B1681">
        <v>1692</v>
      </c>
      <c r="C1681">
        <f>C1680</f>
        <v>338</v>
      </c>
    </row>
    <row r="1682" spans="2:3" ht="12.75">
      <c r="B1682">
        <v>1693</v>
      </c>
      <c r="C1682">
        <f>C1681</f>
        <v>338</v>
      </c>
    </row>
    <row r="1683" spans="2:3" ht="12.75">
      <c r="B1683">
        <v>1694</v>
      </c>
      <c r="C1683">
        <f>C1682</f>
        <v>338</v>
      </c>
    </row>
    <row r="1684" spans="2:3" ht="12.75">
      <c r="B1684">
        <v>1695</v>
      </c>
      <c r="C1684">
        <f>+C1683+1</f>
        <v>339</v>
      </c>
    </row>
    <row r="1685" spans="2:3" ht="12.75">
      <c r="B1685">
        <v>1696</v>
      </c>
      <c r="C1685">
        <f>C1684</f>
        <v>339</v>
      </c>
    </row>
    <row r="1686" spans="2:3" ht="12.75">
      <c r="B1686">
        <v>1697</v>
      </c>
      <c r="C1686">
        <f>C1685</f>
        <v>339</v>
      </c>
    </row>
    <row r="1687" spans="2:3" ht="12.75">
      <c r="B1687">
        <v>1698</v>
      </c>
      <c r="C1687">
        <f>C1686</f>
        <v>339</v>
      </c>
    </row>
    <row r="1688" spans="2:3" ht="12.75">
      <c r="B1688">
        <v>1699</v>
      </c>
      <c r="C1688">
        <f>C1687</f>
        <v>339</v>
      </c>
    </row>
    <row r="1689" spans="2:3" ht="12.75">
      <c r="B1689">
        <v>1700</v>
      </c>
      <c r="C1689">
        <f>+C1688+1</f>
        <v>340</v>
      </c>
    </row>
    <row r="1690" spans="2:3" ht="12.75">
      <c r="B1690">
        <v>1701</v>
      </c>
      <c r="C1690">
        <f>C1689</f>
        <v>340</v>
      </c>
    </row>
    <row r="1691" spans="2:3" ht="12.75">
      <c r="B1691">
        <v>1702</v>
      </c>
      <c r="C1691">
        <f>C1690</f>
        <v>340</v>
      </c>
    </row>
    <row r="1692" spans="2:3" ht="12.75">
      <c r="B1692">
        <v>1703</v>
      </c>
      <c r="C1692">
        <f>C1691</f>
        <v>340</v>
      </c>
    </row>
    <row r="1693" spans="2:3" ht="12.75">
      <c r="B1693">
        <v>1704</v>
      </c>
      <c r="C1693">
        <f>C1692</f>
        <v>340</v>
      </c>
    </row>
    <row r="1694" spans="2:3" ht="12.75">
      <c r="B1694">
        <v>1705</v>
      </c>
      <c r="C1694">
        <f>+C1693+1</f>
        <v>341</v>
      </c>
    </row>
    <row r="1695" spans="2:3" ht="12.75">
      <c r="B1695">
        <v>1706</v>
      </c>
      <c r="C1695">
        <f>C1694</f>
        <v>341</v>
      </c>
    </row>
    <row r="1696" spans="2:3" ht="12.75">
      <c r="B1696">
        <v>1707</v>
      </c>
      <c r="C1696">
        <f>C1695</f>
        <v>341</v>
      </c>
    </row>
    <row r="1697" spans="2:3" ht="12.75">
      <c r="B1697">
        <v>1708</v>
      </c>
      <c r="C1697">
        <f>C1696</f>
        <v>341</v>
      </c>
    </row>
    <row r="1698" spans="2:3" ht="12.75">
      <c r="B1698">
        <v>1709</v>
      </c>
      <c r="C1698">
        <f>C1697</f>
        <v>341</v>
      </c>
    </row>
    <row r="1699" spans="2:3" ht="12.75">
      <c r="B1699">
        <v>1710</v>
      </c>
      <c r="C1699">
        <f>+C1698+1</f>
        <v>342</v>
      </c>
    </row>
    <row r="1700" spans="2:3" ht="12.75">
      <c r="B1700">
        <v>1711</v>
      </c>
      <c r="C1700">
        <f>C1699</f>
        <v>342</v>
      </c>
    </row>
    <row r="1701" spans="2:3" ht="12.75">
      <c r="B1701">
        <v>1712</v>
      </c>
      <c r="C1701">
        <f>C1700</f>
        <v>342</v>
      </c>
    </row>
    <row r="1702" spans="2:3" ht="12.75">
      <c r="B1702">
        <v>1713</v>
      </c>
      <c r="C1702">
        <f>C1701</f>
        <v>342</v>
      </c>
    </row>
    <row r="1703" spans="2:3" ht="12.75">
      <c r="B1703">
        <v>1714</v>
      </c>
      <c r="C1703">
        <f>C1702</f>
        <v>342</v>
      </c>
    </row>
    <row r="1704" spans="2:3" ht="12.75">
      <c r="B1704">
        <v>1715</v>
      </c>
      <c r="C1704">
        <f>+C1703+1</f>
        <v>343</v>
      </c>
    </row>
    <row r="1705" spans="2:3" ht="12.75">
      <c r="B1705">
        <v>1716</v>
      </c>
      <c r="C1705">
        <f>C1704</f>
        <v>343</v>
      </c>
    </row>
    <row r="1706" spans="2:3" ht="12.75">
      <c r="B1706">
        <v>1717</v>
      </c>
      <c r="C1706">
        <f>C1705</f>
        <v>343</v>
      </c>
    </row>
    <row r="1707" spans="2:3" ht="12.75">
      <c r="B1707">
        <v>1718</v>
      </c>
      <c r="C1707">
        <f>C1706</f>
        <v>343</v>
      </c>
    </row>
    <row r="1708" spans="2:3" ht="12.75">
      <c r="B1708">
        <v>1719</v>
      </c>
      <c r="C1708">
        <f>C1707</f>
        <v>343</v>
      </c>
    </row>
    <row r="1709" spans="2:3" ht="12.75">
      <c r="B1709">
        <v>1720</v>
      </c>
      <c r="C1709">
        <f>+C1708+1</f>
        <v>344</v>
      </c>
    </row>
    <row r="1710" spans="2:3" ht="12.75">
      <c r="B1710">
        <v>1721</v>
      </c>
      <c r="C1710">
        <f>C1709</f>
        <v>344</v>
      </c>
    </row>
    <row r="1711" spans="2:3" ht="12.75">
      <c r="B1711">
        <v>1722</v>
      </c>
      <c r="C1711">
        <f>C1710</f>
        <v>344</v>
      </c>
    </row>
    <row r="1712" spans="2:3" ht="12.75">
      <c r="B1712">
        <v>1723</v>
      </c>
      <c r="C1712">
        <f>C1711</f>
        <v>344</v>
      </c>
    </row>
    <row r="1713" spans="2:3" ht="12.75">
      <c r="B1713">
        <v>1724</v>
      </c>
      <c r="C1713">
        <f>C1712</f>
        <v>344</v>
      </c>
    </row>
    <row r="1714" spans="2:3" ht="12.75">
      <c r="B1714">
        <v>1725</v>
      </c>
      <c r="C1714">
        <f>+C1713+1</f>
        <v>345</v>
      </c>
    </row>
    <row r="1715" spans="2:3" ht="12.75">
      <c r="B1715">
        <v>1726</v>
      </c>
      <c r="C1715">
        <f>C1714</f>
        <v>345</v>
      </c>
    </row>
    <row r="1716" spans="2:3" ht="12.75">
      <c r="B1716">
        <v>1727</v>
      </c>
      <c r="C1716">
        <f>C1715</f>
        <v>345</v>
      </c>
    </row>
    <row r="1717" spans="2:3" ht="12.75">
      <c r="B1717">
        <v>1728</v>
      </c>
      <c r="C1717">
        <f>C1716</f>
        <v>345</v>
      </c>
    </row>
    <row r="1718" spans="2:3" ht="12.75">
      <c r="B1718">
        <v>1729</v>
      </c>
      <c r="C1718">
        <f>C1717</f>
        <v>345</v>
      </c>
    </row>
    <row r="1719" spans="2:3" ht="12.75">
      <c r="B1719">
        <v>1730</v>
      </c>
      <c r="C1719">
        <f>+C1718+1</f>
        <v>346</v>
      </c>
    </row>
    <row r="1720" spans="2:3" ht="12.75">
      <c r="B1720">
        <v>1731</v>
      </c>
      <c r="C1720">
        <f>C1719</f>
        <v>346</v>
      </c>
    </row>
    <row r="1721" spans="2:3" ht="12.75">
      <c r="B1721">
        <v>1732</v>
      </c>
      <c r="C1721">
        <f>C1720</f>
        <v>346</v>
      </c>
    </row>
    <row r="1722" spans="2:3" ht="12.75">
      <c r="B1722">
        <v>1733</v>
      </c>
      <c r="C1722">
        <f>C1721</f>
        <v>346</v>
      </c>
    </row>
    <row r="1723" spans="2:3" ht="12.75">
      <c r="B1723">
        <v>1734</v>
      </c>
      <c r="C1723">
        <f>C1722</f>
        <v>346</v>
      </c>
    </row>
    <row r="1724" spans="2:3" ht="12.75">
      <c r="B1724">
        <v>1735</v>
      </c>
      <c r="C1724">
        <f>+C1723+1</f>
        <v>347</v>
      </c>
    </row>
    <row r="1725" spans="2:3" ht="12.75">
      <c r="B1725">
        <v>1736</v>
      </c>
      <c r="C1725">
        <f>C1724</f>
        <v>347</v>
      </c>
    </row>
    <row r="1726" spans="2:3" ht="12.75">
      <c r="B1726">
        <v>1737</v>
      </c>
      <c r="C1726">
        <f>C1725</f>
        <v>347</v>
      </c>
    </row>
    <row r="1727" spans="2:3" ht="12.75">
      <c r="B1727">
        <v>1738</v>
      </c>
      <c r="C1727">
        <f>C1726</f>
        <v>347</v>
      </c>
    </row>
    <row r="1728" spans="2:3" ht="12.75">
      <c r="B1728">
        <v>1739</v>
      </c>
      <c r="C1728">
        <f>C1727</f>
        <v>347</v>
      </c>
    </row>
    <row r="1729" spans="2:3" ht="12.75">
      <c r="B1729">
        <v>1740</v>
      </c>
      <c r="C1729">
        <f>+C1728+1</f>
        <v>348</v>
      </c>
    </row>
    <row r="1730" spans="2:3" ht="12.75">
      <c r="B1730">
        <v>1741</v>
      </c>
      <c r="C1730">
        <f>C1729</f>
        <v>348</v>
      </c>
    </row>
    <row r="1731" spans="2:3" ht="12.75">
      <c r="B1731">
        <v>1742</v>
      </c>
      <c r="C1731">
        <f>C1730</f>
        <v>348</v>
      </c>
    </row>
    <row r="1732" spans="2:3" ht="12.75">
      <c r="B1732">
        <v>1743</v>
      </c>
      <c r="C1732">
        <f>C1731</f>
        <v>348</v>
      </c>
    </row>
    <row r="1733" spans="2:3" ht="12.75">
      <c r="B1733">
        <v>1744</v>
      </c>
      <c r="C1733">
        <f>C1732</f>
        <v>348</v>
      </c>
    </row>
    <row r="1734" spans="2:3" ht="12.75">
      <c r="B1734">
        <v>1745</v>
      </c>
      <c r="C1734">
        <f>+C1733+1</f>
        <v>349</v>
      </c>
    </row>
    <row r="1735" spans="2:3" ht="12.75">
      <c r="B1735">
        <v>1746</v>
      </c>
      <c r="C1735">
        <f>C1734</f>
        <v>349</v>
      </c>
    </row>
    <row r="1736" spans="2:3" ht="12.75">
      <c r="B1736">
        <v>1747</v>
      </c>
      <c r="C1736">
        <f>C1735</f>
        <v>349</v>
      </c>
    </row>
    <row r="1737" spans="2:3" ht="12.75">
      <c r="B1737">
        <v>1748</v>
      </c>
      <c r="C1737">
        <f>C1736</f>
        <v>349</v>
      </c>
    </row>
    <row r="1738" spans="2:3" ht="12.75">
      <c r="B1738">
        <v>1749</v>
      </c>
      <c r="C1738">
        <f>C1737</f>
        <v>349</v>
      </c>
    </row>
    <row r="1739" spans="2:3" ht="12.75">
      <c r="B1739">
        <v>1750</v>
      </c>
      <c r="C1739">
        <f>+C1738+1</f>
        <v>350</v>
      </c>
    </row>
    <row r="1740" spans="2:3" ht="12.75">
      <c r="B1740">
        <v>1751</v>
      </c>
      <c r="C1740">
        <f>C1739</f>
        <v>350</v>
      </c>
    </row>
    <row r="1741" spans="2:3" ht="12.75">
      <c r="B1741">
        <v>1752</v>
      </c>
      <c r="C1741">
        <f>C1740</f>
        <v>350</v>
      </c>
    </row>
    <row r="1742" spans="2:3" ht="12.75">
      <c r="B1742">
        <v>1753</v>
      </c>
      <c r="C1742">
        <f>C1741</f>
        <v>350</v>
      </c>
    </row>
    <row r="1743" spans="2:3" ht="12.75">
      <c r="B1743">
        <v>1754</v>
      </c>
      <c r="C1743">
        <f>C1742</f>
        <v>350</v>
      </c>
    </row>
    <row r="1744" spans="2:3" ht="12.75">
      <c r="B1744">
        <v>1755</v>
      </c>
      <c r="C1744">
        <f>+C1743+1</f>
        <v>351</v>
      </c>
    </row>
    <row r="1745" spans="2:3" ht="12.75">
      <c r="B1745">
        <v>1756</v>
      </c>
      <c r="C1745">
        <f>C1744</f>
        <v>351</v>
      </c>
    </row>
    <row r="1746" spans="2:3" ht="12.75">
      <c r="B1746">
        <v>1757</v>
      </c>
      <c r="C1746">
        <f>C1745</f>
        <v>351</v>
      </c>
    </row>
    <row r="1747" spans="2:3" ht="12.75">
      <c r="B1747">
        <v>1758</v>
      </c>
      <c r="C1747">
        <f>C1746</f>
        <v>351</v>
      </c>
    </row>
    <row r="1748" spans="2:3" ht="12.75">
      <c r="B1748">
        <v>1759</v>
      </c>
      <c r="C1748">
        <f>C1747</f>
        <v>351</v>
      </c>
    </row>
    <row r="1749" spans="2:3" ht="12.75">
      <c r="B1749">
        <v>1760</v>
      </c>
      <c r="C1749">
        <f>+C1748+1</f>
        <v>352</v>
      </c>
    </row>
    <row r="1750" spans="2:3" ht="12.75">
      <c r="B1750">
        <v>1761</v>
      </c>
      <c r="C1750">
        <f>C1749</f>
        <v>352</v>
      </c>
    </row>
    <row r="1751" spans="2:3" ht="12.75">
      <c r="B1751">
        <v>1762</v>
      </c>
      <c r="C1751">
        <f>C1750</f>
        <v>352</v>
      </c>
    </row>
    <row r="1752" spans="2:3" ht="12.75">
      <c r="B1752">
        <v>1763</v>
      </c>
      <c r="C1752">
        <f>C1751</f>
        <v>352</v>
      </c>
    </row>
    <row r="1753" spans="2:3" ht="12.75">
      <c r="B1753">
        <v>1764</v>
      </c>
      <c r="C1753">
        <f>C1752</f>
        <v>352</v>
      </c>
    </row>
    <row r="1754" spans="2:3" ht="12.75">
      <c r="B1754">
        <v>1765</v>
      </c>
      <c r="C1754">
        <f>+C1753+1</f>
        <v>353</v>
      </c>
    </row>
    <row r="1755" spans="2:3" ht="12.75">
      <c r="B1755">
        <v>1766</v>
      </c>
      <c r="C1755">
        <f>C1754</f>
        <v>353</v>
      </c>
    </row>
    <row r="1756" spans="2:3" ht="12.75">
      <c r="B1756">
        <v>1767</v>
      </c>
      <c r="C1756">
        <f>C1755</f>
        <v>353</v>
      </c>
    </row>
    <row r="1757" spans="2:3" ht="12.75">
      <c r="B1757">
        <v>1768</v>
      </c>
      <c r="C1757">
        <f>C1756</f>
        <v>353</v>
      </c>
    </row>
    <row r="1758" spans="2:3" ht="12.75">
      <c r="B1758">
        <v>1769</v>
      </c>
      <c r="C1758">
        <f>C1757</f>
        <v>353</v>
      </c>
    </row>
    <row r="1759" spans="2:3" ht="12.75">
      <c r="B1759">
        <v>1770</v>
      </c>
      <c r="C1759">
        <f>+C1758+1</f>
        <v>354</v>
      </c>
    </row>
    <row r="1760" spans="2:3" ht="12.75">
      <c r="B1760">
        <v>1771</v>
      </c>
      <c r="C1760">
        <f>C1759</f>
        <v>354</v>
      </c>
    </row>
    <row r="1761" spans="2:3" ht="12.75">
      <c r="B1761">
        <v>1772</v>
      </c>
      <c r="C1761">
        <f>C1760</f>
        <v>354</v>
      </c>
    </row>
    <row r="1762" spans="2:3" ht="12.75">
      <c r="B1762">
        <v>1773</v>
      </c>
      <c r="C1762">
        <f>C1761</f>
        <v>354</v>
      </c>
    </row>
    <row r="1763" spans="2:3" ht="12.75">
      <c r="B1763">
        <v>1774</v>
      </c>
      <c r="C1763">
        <f>C1762</f>
        <v>354</v>
      </c>
    </row>
    <row r="1764" spans="2:3" ht="12.75">
      <c r="B1764">
        <v>1775</v>
      </c>
      <c r="C1764">
        <f>+C1763+1</f>
        <v>355</v>
      </c>
    </row>
    <row r="1765" spans="2:3" ht="12.75">
      <c r="B1765">
        <v>1776</v>
      </c>
      <c r="C1765">
        <f>C1764</f>
        <v>355</v>
      </c>
    </row>
    <row r="1766" spans="2:3" ht="12.75">
      <c r="B1766">
        <v>1777</v>
      </c>
      <c r="C1766">
        <f>C1765</f>
        <v>355</v>
      </c>
    </row>
    <row r="1767" spans="2:3" ht="12.75">
      <c r="B1767">
        <v>1778</v>
      </c>
      <c r="C1767">
        <f>C1766</f>
        <v>355</v>
      </c>
    </row>
    <row r="1768" spans="2:3" ht="12.75">
      <c r="B1768">
        <v>1779</v>
      </c>
      <c r="C1768">
        <f>C1767</f>
        <v>355</v>
      </c>
    </row>
    <row r="1769" spans="2:3" ht="12.75">
      <c r="B1769">
        <v>1780</v>
      </c>
      <c r="C1769">
        <f>+C1768+1</f>
        <v>356</v>
      </c>
    </row>
    <row r="1770" spans="2:3" ht="12.75">
      <c r="B1770">
        <v>1781</v>
      </c>
      <c r="C1770">
        <f>C1769</f>
        <v>356</v>
      </c>
    </row>
    <row r="1771" spans="2:3" ht="12.75">
      <c r="B1771">
        <v>1782</v>
      </c>
      <c r="C1771">
        <f>C1770</f>
        <v>356</v>
      </c>
    </row>
    <row r="1772" spans="2:3" ht="12.75">
      <c r="B1772">
        <v>1783</v>
      </c>
      <c r="C1772">
        <f>C1771</f>
        <v>356</v>
      </c>
    </row>
    <row r="1773" spans="2:3" ht="12.75">
      <c r="B1773">
        <v>1784</v>
      </c>
      <c r="C1773">
        <f>C1772</f>
        <v>356</v>
      </c>
    </row>
    <row r="1774" spans="2:3" ht="12.75">
      <c r="B1774">
        <v>1785</v>
      </c>
      <c r="C1774">
        <f>+C1773+1</f>
        <v>357</v>
      </c>
    </row>
    <row r="1775" spans="2:3" ht="12.75">
      <c r="B1775">
        <v>1786</v>
      </c>
      <c r="C1775">
        <f>C1774</f>
        <v>357</v>
      </c>
    </row>
    <row r="1776" spans="2:3" ht="12.75">
      <c r="B1776">
        <v>1787</v>
      </c>
      <c r="C1776">
        <f>C1775</f>
        <v>357</v>
      </c>
    </row>
    <row r="1777" spans="2:3" ht="12.75">
      <c r="B1777">
        <v>1788</v>
      </c>
      <c r="C1777">
        <f>C1776</f>
        <v>357</v>
      </c>
    </row>
    <row r="1778" spans="2:3" ht="12.75">
      <c r="B1778">
        <v>1789</v>
      </c>
      <c r="C1778">
        <f>C1777</f>
        <v>357</v>
      </c>
    </row>
    <row r="1779" spans="2:3" ht="12.75">
      <c r="B1779">
        <v>1790</v>
      </c>
      <c r="C1779">
        <f>+C1778+1</f>
        <v>358</v>
      </c>
    </row>
    <row r="1780" spans="2:3" ht="12.75">
      <c r="B1780">
        <v>1791</v>
      </c>
      <c r="C1780">
        <f>C1779</f>
        <v>358</v>
      </c>
    </row>
    <row r="1781" spans="2:3" ht="12.75">
      <c r="B1781">
        <v>1792</v>
      </c>
      <c r="C1781">
        <f>C1780</f>
        <v>358</v>
      </c>
    </row>
    <row r="1782" spans="2:3" ht="12.75">
      <c r="B1782">
        <v>1793</v>
      </c>
      <c r="C1782">
        <f>C1781</f>
        <v>358</v>
      </c>
    </row>
    <row r="1783" spans="2:3" ht="12.75">
      <c r="B1783">
        <v>1794</v>
      </c>
      <c r="C1783">
        <f>C1782</f>
        <v>358</v>
      </c>
    </row>
    <row r="1784" spans="2:3" ht="12.75">
      <c r="B1784">
        <v>1795</v>
      </c>
      <c r="C1784">
        <f>+C1783+1</f>
        <v>359</v>
      </c>
    </row>
    <row r="1785" spans="2:3" ht="12.75">
      <c r="B1785">
        <v>1796</v>
      </c>
      <c r="C1785">
        <f>C1784</f>
        <v>359</v>
      </c>
    </row>
    <row r="1786" spans="2:3" ht="12.75">
      <c r="B1786">
        <v>1797</v>
      </c>
      <c r="C1786">
        <f>C1785</f>
        <v>359</v>
      </c>
    </row>
    <row r="1787" spans="2:3" ht="12.75">
      <c r="B1787">
        <v>1798</v>
      </c>
      <c r="C1787">
        <f>C1786</f>
        <v>359</v>
      </c>
    </row>
    <row r="1788" spans="2:3" ht="12.75">
      <c r="B1788">
        <v>1799</v>
      </c>
      <c r="C1788">
        <f>C1787</f>
        <v>359</v>
      </c>
    </row>
    <row r="1789" spans="2:3" ht="12.75">
      <c r="B1789">
        <v>1800</v>
      </c>
      <c r="C1789">
        <f>+C1788+1</f>
        <v>360</v>
      </c>
    </row>
    <row r="1790" spans="2:3" ht="12.75">
      <c r="B1790">
        <v>1801</v>
      </c>
      <c r="C1790">
        <f>C1789</f>
        <v>360</v>
      </c>
    </row>
    <row r="1791" spans="2:3" ht="12.75">
      <c r="B1791">
        <v>1802</v>
      </c>
      <c r="C1791">
        <f>C1790</f>
        <v>360</v>
      </c>
    </row>
    <row r="1792" spans="2:3" ht="12.75">
      <c r="B1792">
        <v>1803</v>
      </c>
      <c r="C1792">
        <f>C1791</f>
        <v>360</v>
      </c>
    </row>
    <row r="1793" spans="2:3" ht="12.75">
      <c r="B1793">
        <v>1804</v>
      </c>
      <c r="C1793">
        <f>C1792</f>
        <v>360</v>
      </c>
    </row>
    <row r="1794" spans="2:3" ht="12.75">
      <c r="B1794">
        <v>1805</v>
      </c>
      <c r="C1794">
        <f>+C1793+1</f>
        <v>361</v>
      </c>
    </row>
    <row r="1795" spans="2:3" ht="12.75">
      <c r="B1795">
        <v>1806</v>
      </c>
      <c r="C1795">
        <f>C1794</f>
        <v>361</v>
      </c>
    </row>
    <row r="1796" spans="2:3" ht="12.75">
      <c r="B1796">
        <v>1807</v>
      </c>
      <c r="C1796">
        <f>C1795</f>
        <v>361</v>
      </c>
    </row>
    <row r="1797" spans="2:3" ht="12.75">
      <c r="B1797">
        <v>1808</v>
      </c>
      <c r="C1797">
        <f>C1796</f>
        <v>361</v>
      </c>
    </row>
    <row r="1798" spans="2:3" ht="12.75">
      <c r="B1798">
        <v>1809</v>
      </c>
      <c r="C1798">
        <f>C1797</f>
        <v>361</v>
      </c>
    </row>
    <row r="1799" spans="2:3" ht="12.75">
      <c r="B1799">
        <v>1810</v>
      </c>
      <c r="C1799">
        <f>+C1798+1</f>
        <v>362</v>
      </c>
    </row>
    <row r="1800" spans="2:3" ht="12.75">
      <c r="B1800">
        <v>1811</v>
      </c>
      <c r="C1800">
        <f>C1799</f>
        <v>362</v>
      </c>
    </row>
    <row r="1801" spans="2:3" ht="12.75">
      <c r="B1801">
        <v>1812</v>
      </c>
      <c r="C1801">
        <f>C1800</f>
        <v>362</v>
      </c>
    </row>
    <row r="1802" spans="2:3" ht="12.75">
      <c r="B1802">
        <v>1813</v>
      </c>
      <c r="C1802">
        <f>C1801</f>
        <v>362</v>
      </c>
    </row>
    <row r="1803" spans="2:3" ht="12.75">
      <c r="B1803">
        <v>1814</v>
      </c>
      <c r="C1803">
        <f>C1802</f>
        <v>362</v>
      </c>
    </row>
    <row r="1804" spans="2:3" ht="12.75">
      <c r="B1804">
        <v>1815</v>
      </c>
      <c r="C1804">
        <f>+C1803+1</f>
        <v>363</v>
      </c>
    </row>
    <row r="1805" spans="2:3" ht="12.75">
      <c r="B1805">
        <v>1816</v>
      </c>
      <c r="C1805">
        <f>C1804</f>
        <v>363</v>
      </c>
    </row>
    <row r="1806" spans="2:3" ht="12.75">
      <c r="B1806">
        <v>1817</v>
      </c>
      <c r="C1806">
        <f>C1805</f>
        <v>363</v>
      </c>
    </row>
    <row r="1807" spans="2:3" ht="12.75">
      <c r="B1807">
        <v>1818</v>
      </c>
      <c r="C1807">
        <f>C1806</f>
        <v>363</v>
      </c>
    </row>
    <row r="1808" spans="2:3" ht="12.75">
      <c r="B1808">
        <v>1819</v>
      </c>
      <c r="C1808">
        <f>C1807</f>
        <v>363</v>
      </c>
    </row>
    <row r="1809" spans="2:3" ht="12.75">
      <c r="B1809">
        <v>1820</v>
      </c>
      <c r="C1809">
        <f>+C1808+1</f>
        <v>364</v>
      </c>
    </row>
    <row r="1810" spans="2:3" ht="12.75">
      <c r="B1810">
        <v>1821</v>
      </c>
      <c r="C1810">
        <f>C1809</f>
        <v>364</v>
      </c>
    </row>
    <row r="1811" spans="2:3" ht="12.75">
      <c r="B1811">
        <v>1822</v>
      </c>
      <c r="C1811">
        <f>C1810</f>
        <v>364</v>
      </c>
    </row>
    <row r="1812" spans="2:3" ht="12.75">
      <c r="B1812">
        <v>1823</v>
      </c>
      <c r="C1812">
        <f>C1811</f>
        <v>364</v>
      </c>
    </row>
    <row r="1813" spans="2:3" ht="12.75">
      <c r="B1813">
        <v>1824</v>
      </c>
      <c r="C1813">
        <f>C1812</f>
        <v>364</v>
      </c>
    </row>
    <row r="1814" spans="2:3" ht="12.75">
      <c r="B1814">
        <v>1825</v>
      </c>
      <c r="C1814">
        <f>+C1813+1</f>
        <v>365</v>
      </c>
    </row>
    <row r="1815" spans="2:3" ht="12.75">
      <c r="B1815">
        <v>1826</v>
      </c>
      <c r="C1815">
        <f>C1814</f>
        <v>365</v>
      </c>
    </row>
    <row r="1816" spans="2:3" ht="12.75">
      <c r="B1816">
        <v>1827</v>
      </c>
      <c r="C1816">
        <f>C1815</f>
        <v>365</v>
      </c>
    </row>
    <row r="1817" spans="2:3" ht="12.75">
      <c r="B1817">
        <v>1828</v>
      </c>
      <c r="C1817">
        <f>C1816</f>
        <v>365</v>
      </c>
    </row>
    <row r="1818" spans="2:3" ht="12.75">
      <c r="B1818">
        <v>1829</v>
      </c>
      <c r="C1818">
        <f>C1817</f>
        <v>365</v>
      </c>
    </row>
    <row r="1819" spans="2:3" ht="12.75">
      <c r="B1819">
        <v>1830</v>
      </c>
      <c r="C1819">
        <f>+C1818+1</f>
        <v>366</v>
      </c>
    </row>
    <row r="1820" spans="2:3" ht="12.75">
      <c r="B1820">
        <v>1831</v>
      </c>
      <c r="C1820">
        <f>C1819</f>
        <v>366</v>
      </c>
    </row>
    <row r="1821" spans="2:3" ht="12.75">
      <c r="B1821">
        <v>1832</v>
      </c>
      <c r="C1821">
        <f>C1820</f>
        <v>366</v>
      </c>
    </row>
    <row r="1822" spans="2:3" ht="12.75">
      <c r="B1822">
        <v>1833</v>
      </c>
      <c r="C1822">
        <f>C1821</f>
        <v>366</v>
      </c>
    </row>
    <row r="1823" spans="2:3" ht="12.75">
      <c r="B1823">
        <v>1834</v>
      </c>
      <c r="C1823">
        <f>C1822</f>
        <v>366</v>
      </c>
    </row>
    <row r="1824" spans="2:3" ht="12.75">
      <c r="B1824">
        <v>1835</v>
      </c>
      <c r="C1824">
        <f>+C1823+1</f>
        <v>367</v>
      </c>
    </row>
    <row r="1825" spans="2:3" ht="12.75">
      <c r="B1825">
        <v>1836</v>
      </c>
      <c r="C1825">
        <f>C1824</f>
        <v>367</v>
      </c>
    </row>
    <row r="1826" spans="2:3" ht="12.75">
      <c r="B1826">
        <v>1837</v>
      </c>
      <c r="C1826">
        <f>C1825</f>
        <v>367</v>
      </c>
    </row>
    <row r="1827" spans="2:3" ht="12.75">
      <c r="B1827">
        <v>1838</v>
      </c>
      <c r="C1827">
        <f>C1826</f>
        <v>367</v>
      </c>
    </row>
    <row r="1828" spans="2:3" ht="12.75">
      <c r="B1828">
        <v>1839</v>
      </c>
      <c r="C1828">
        <f>C1827</f>
        <v>367</v>
      </c>
    </row>
    <row r="1829" spans="2:3" ht="12.75">
      <c r="B1829">
        <v>1840</v>
      </c>
      <c r="C1829">
        <f>+C1828+1</f>
        <v>368</v>
      </c>
    </row>
    <row r="1830" spans="2:3" ht="12.75">
      <c r="B1830">
        <v>1841</v>
      </c>
      <c r="C1830">
        <f>C1829</f>
        <v>368</v>
      </c>
    </row>
    <row r="1831" spans="2:3" ht="12.75">
      <c r="B1831">
        <v>1842</v>
      </c>
      <c r="C1831">
        <f>C1830</f>
        <v>368</v>
      </c>
    </row>
    <row r="1832" spans="2:3" ht="12.75">
      <c r="B1832">
        <v>1843</v>
      </c>
      <c r="C1832">
        <f>C1831</f>
        <v>368</v>
      </c>
    </row>
    <row r="1833" spans="2:3" ht="12.75">
      <c r="B1833">
        <v>1844</v>
      </c>
      <c r="C1833">
        <f>C1832</f>
        <v>368</v>
      </c>
    </row>
    <row r="1834" spans="2:3" ht="12.75">
      <c r="B1834">
        <v>1845</v>
      </c>
      <c r="C1834">
        <f>+C1833+1</f>
        <v>369</v>
      </c>
    </row>
    <row r="1835" spans="2:3" ht="12.75">
      <c r="B1835">
        <v>1846</v>
      </c>
      <c r="C1835">
        <f>C1834</f>
        <v>369</v>
      </c>
    </row>
    <row r="1836" spans="2:3" ht="12.75">
      <c r="B1836">
        <v>1847</v>
      </c>
      <c r="C1836">
        <f>C1835</f>
        <v>369</v>
      </c>
    </row>
    <row r="1837" spans="2:3" ht="12.75">
      <c r="B1837">
        <v>1848</v>
      </c>
      <c r="C1837">
        <f>C1836</f>
        <v>369</v>
      </c>
    </row>
    <row r="1838" spans="2:3" ht="12.75">
      <c r="B1838">
        <v>1849</v>
      </c>
      <c r="C1838">
        <f>C1837</f>
        <v>369</v>
      </c>
    </row>
    <row r="1839" spans="2:3" ht="12.75">
      <c r="B1839">
        <v>1850</v>
      </c>
      <c r="C1839">
        <f>+C1838+1</f>
        <v>370</v>
      </c>
    </row>
    <row r="1840" spans="2:3" ht="12.75">
      <c r="B1840">
        <v>1851</v>
      </c>
      <c r="C1840">
        <f>C1839</f>
        <v>370</v>
      </c>
    </row>
    <row r="1841" spans="2:3" ht="12.75">
      <c r="B1841">
        <v>1852</v>
      </c>
      <c r="C1841">
        <f>C1840</f>
        <v>370</v>
      </c>
    </row>
    <row r="1842" spans="2:3" ht="12.75">
      <c r="B1842">
        <v>1853</v>
      </c>
      <c r="C1842">
        <f>C1841</f>
        <v>370</v>
      </c>
    </row>
    <row r="1843" spans="2:3" ht="12.75">
      <c r="B1843">
        <v>1854</v>
      </c>
      <c r="C1843">
        <f>C1842</f>
        <v>370</v>
      </c>
    </row>
    <row r="1844" spans="2:3" ht="12.75">
      <c r="B1844">
        <v>1855</v>
      </c>
      <c r="C1844">
        <f>+C1843+1</f>
        <v>371</v>
      </c>
    </row>
    <row r="1845" spans="2:3" ht="12.75">
      <c r="B1845">
        <v>1856</v>
      </c>
      <c r="C1845">
        <f>C1844</f>
        <v>371</v>
      </c>
    </row>
    <row r="1846" spans="2:3" ht="12.75">
      <c r="B1846">
        <v>1857</v>
      </c>
      <c r="C1846">
        <f>C1845</f>
        <v>371</v>
      </c>
    </row>
    <row r="1847" spans="2:3" ht="12.75">
      <c r="B1847">
        <v>1858</v>
      </c>
      <c r="C1847">
        <f>C1846</f>
        <v>371</v>
      </c>
    </row>
    <row r="1848" spans="2:3" ht="12.75">
      <c r="B1848">
        <v>1859</v>
      </c>
      <c r="C1848">
        <f>C1847</f>
        <v>371</v>
      </c>
    </row>
    <row r="1849" spans="2:3" ht="12.75">
      <c r="B1849">
        <v>1860</v>
      </c>
      <c r="C1849">
        <f>+C1848+1</f>
        <v>372</v>
      </c>
    </row>
    <row r="1850" spans="2:3" ht="12.75">
      <c r="B1850">
        <v>1861</v>
      </c>
      <c r="C1850">
        <f>C1849</f>
        <v>372</v>
      </c>
    </row>
    <row r="1851" spans="2:3" ht="12.75">
      <c r="B1851">
        <v>1862</v>
      </c>
      <c r="C1851">
        <f>C1850</f>
        <v>372</v>
      </c>
    </row>
    <row r="1852" spans="2:3" ht="12.75">
      <c r="B1852">
        <v>1863</v>
      </c>
      <c r="C1852">
        <f>C1851</f>
        <v>372</v>
      </c>
    </row>
    <row r="1853" spans="2:3" ht="12.75">
      <c r="B1853">
        <v>1864</v>
      </c>
      <c r="C1853">
        <f>C1852</f>
        <v>372</v>
      </c>
    </row>
    <row r="1854" spans="2:3" ht="12.75">
      <c r="B1854">
        <v>1865</v>
      </c>
      <c r="C1854">
        <f>+C1853+1</f>
        <v>373</v>
      </c>
    </row>
    <row r="1855" spans="2:3" ht="12.75">
      <c r="B1855">
        <v>1866</v>
      </c>
      <c r="C1855">
        <f>C1854</f>
        <v>373</v>
      </c>
    </row>
    <row r="1856" spans="2:3" ht="12.75">
      <c r="B1856">
        <v>1867</v>
      </c>
      <c r="C1856">
        <f>C1855</f>
        <v>373</v>
      </c>
    </row>
    <row r="1857" spans="2:3" ht="12.75">
      <c r="B1857">
        <v>1868</v>
      </c>
      <c r="C1857">
        <f>C1856</f>
        <v>373</v>
      </c>
    </row>
    <row r="1858" spans="2:3" ht="12.75">
      <c r="B1858">
        <v>1869</v>
      </c>
      <c r="C1858">
        <f>C1857</f>
        <v>373</v>
      </c>
    </row>
    <row r="1859" spans="2:3" ht="12.75">
      <c r="B1859">
        <v>1870</v>
      </c>
      <c r="C1859">
        <f>+C1858+1</f>
        <v>374</v>
      </c>
    </row>
    <row r="1860" spans="2:3" ht="12.75">
      <c r="B1860">
        <v>1871</v>
      </c>
      <c r="C1860">
        <f>C1859</f>
        <v>374</v>
      </c>
    </row>
    <row r="1861" spans="2:3" ht="12.75">
      <c r="B1861">
        <v>1872</v>
      </c>
      <c r="C1861">
        <f>C1860</f>
        <v>374</v>
      </c>
    </row>
    <row r="1862" spans="2:3" ht="12.75">
      <c r="B1862">
        <v>1873</v>
      </c>
      <c r="C1862">
        <f>C1861</f>
        <v>374</v>
      </c>
    </row>
    <row r="1863" spans="2:3" ht="12.75">
      <c r="B1863">
        <v>1874</v>
      </c>
      <c r="C1863">
        <f>C1862</f>
        <v>374</v>
      </c>
    </row>
    <row r="1864" spans="2:3" ht="12.75">
      <c r="B1864">
        <v>1875</v>
      </c>
      <c r="C1864">
        <f>+C1863+1</f>
        <v>375</v>
      </c>
    </row>
    <row r="1865" spans="2:3" ht="12.75">
      <c r="B1865">
        <v>1876</v>
      </c>
      <c r="C1865">
        <f>C1864</f>
        <v>375</v>
      </c>
    </row>
    <row r="1866" spans="2:3" ht="12.75">
      <c r="B1866">
        <v>1877</v>
      </c>
      <c r="C1866">
        <f>C1865</f>
        <v>375</v>
      </c>
    </row>
    <row r="1867" spans="2:3" ht="12.75">
      <c r="B1867">
        <v>1878</v>
      </c>
      <c r="C1867">
        <f>C1866</f>
        <v>375</v>
      </c>
    </row>
    <row r="1868" spans="2:3" ht="12.75">
      <c r="B1868">
        <v>1879</v>
      </c>
      <c r="C1868">
        <f>C1867</f>
        <v>375</v>
      </c>
    </row>
    <row r="1869" spans="2:3" ht="12.75">
      <c r="B1869">
        <v>1880</v>
      </c>
      <c r="C1869">
        <f>+C1868+1</f>
        <v>376</v>
      </c>
    </row>
    <row r="1870" spans="2:3" ht="12.75">
      <c r="B1870">
        <v>1881</v>
      </c>
      <c r="C1870">
        <f>C1869</f>
        <v>376</v>
      </c>
    </row>
    <row r="1871" spans="2:3" ht="12.75">
      <c r="B1871">
        <v>1882</v>
      </c>
      <c r="C1871">
        <f>C1870</f>
        <v>376</v>
      </c>
    </row>
    <row r="1872" spans="2:3" ht="12.75">
      <c r="B1872">
        <v>1883</v>
      </c>
      <c r="C1872">
        <f>C1871</f>
        <v>376</v>
      </c>
    </row>
    <row r="1873" spans="2:3" ht="12.75">
      <c r="B1873">
        <v>1884</v>
      </c>
      <c r="C1873">
        <f>C1872</f>
        <v>376</v>
      </c>
    </row>
    <row r="1874" spans="2:3" ht="12.75">
      <c r="B1874">
        <v>1885</v>
      </c>
      <c r="C1874">
        <f>+C1873+1</f>
        <v>377</v>
      </c>
    </row>
    <row r="1875" spans="2:3" ht="12.75">
      <c r="B1875">
        <v>1886</v>
      </c>
      <c r="C1875">
        <f>C1874</f>
        <v>377</v>
      </c>
    </row>
    <row r="1876" spans="2:3" ht="12.75">
      <c r="B1876">
        <v>1887</v>
      </c>
      <c r="C1876">
        <f>C1875</f>
        <v>377</v>
      </c>
    </row>
    <row r="1877" spans="2:3" ht="12.75">
      <c r="B1877">
        <v>1888</v>
      </c>
      <c r="C1877">
        <f>C1876</f>
        <v>377</v>
      </c>
    </row>
    <row r="1878" spans="2:3" ht="12.75">
      <c r="B1878">
        <v>1889</v>
      </c>
      <c r="C1878">
        <f>C1877</f>
        <v>377</v>
      </c>
    </row>
    <row r="1879" spans="2:3" ht="12.75">
      <c r="B1879">
        <v>1890</v>
      </c>
      <c r="C1879">
        <f>+C1878+1</f>
        <v>378</v>
      </c>
    </row>
    <row r="1880" spans="2:3" ht="12.75">
      <c r="B1880">
        <v>1891</v>
      </c>
      <c r="C1880">
        <f>C1879</f>
        <v>378</v>
      </c>
    </row>
    <row r="1881" spans="2:3" ht="12.75">
      <c r="B1881">
        <v>1892</v>
      </c>
      <c r="C1881">
        <f>C1880</f>
        <v>378</v>
      </c>
    </row>
    <row r="1882" spans="2:3" ht="12.75">
      <c r="B1882">
        <v>1893</v>
      </c>
      <c r="C1882">
        <f>C1881</f>
        <v>378</v>
      </c>
    </row>
    <row r="1883" spans="2:3" ht="12.75">
      <c r="B1883">
        <v>1894</v>
      </c>
      <c r="C1883">
        <f>C1882</f>
        <v>378</v>
      </c>
    </row>
    <row r="1884" spans="2:3" ht="12.75">
      <c r="B1884">
        <v>1895</v>
      </c>
      <c r="C1884">
        <f>+C1883+1</f>
        <v>379</v>
      </c>
    </row>
    <row r="1885" spans="2:3" ht="12.75">
      <c r="B1885">
        <v>1896</v>
      </c>
      <c r="C1885">
        <f>C1884</f>
        <v>379</v>
      </c>
    </row>
    <row r="1886" spans="2:3" ht="12.75">
      <c r="B1886">
        <v>1897</v>
      </c>
      <c r="C1886">
        <f>C1885</f>
        <v>379</v>
      </c>
    </row>
    <row r="1887" spans="2:3" ht="12.75">
      <c r="B1887">
        <v>1898</v>
      </c>
      <c r="C1887">
        <f>C1886</f>
        <v>379</v>
      </c>
    </row>
    <row r="1888" spans="2:3" ht="12.75">
      <c r="B1888">
        <v>1899</v>
      </c>
      <c r="C1888">
        <f>C1887</f>
        <v>379</v>
      </c>
    </row>
    <row r="1889" spans="2:3" ht="12.75">
      <c r="B1889">
        <v>1900</v>
      </c>
      <c r="C1889">
        <f>+C1888+1</f>
        <v>380</v>
      </c>
    </row>
    <row r="1890" spans="2:3" ht="12.75">
      <c r="B1890">
        <v>1901</v>
      </c>
      <c r="C1890">
        <f>C1889</f>
        <v>380</v>
      </c>
    </row>
    <row r="1891" spans="2:3" ht="12.75">
      <c r="B1891">
        <v>1902</v>
      </c>
      <c r="C1891">
        <f>C1890</f>
        <v>380</v>
      </c>
    </row>
    <row r="1892" spans="2:3" ht="12.75">
      <c r="B1892">
        <v>1903</v>
      </c>
      <c r="C1892">
        <f>C1891</f>
        <v>380</v>
      </c>
    </row>
    <row r="1893" spans="2:3" ht="12.75">
      <c r="B1893">
        <v>1904</v>
      </c>
      <c r="C1893">
        <f>C1892</f>
        <v>380</v>
      </c>
    </row>
    <row r="1894" spans="2:3" ht="12.75">
      <c r="B1894">
        <v>1905</v>
      </c>
      <c r="C1894">
        <f>+C1893+1</f>
        <v>381</v>
      </c>
    </row>
    <row r="1895" spans="2:3" ht="12.75">
      <c r="B1895">
        <v>1906</v>
      </c>
      <c r="C1895">
        <f>C1894</f>
        <v>381</v>
      </c>
    </row>
    <row r="1896" spans="2:3" ht="12.75">
      <c r="B1896">
        <v>1907</v>
      </c>
      <c r="C1896">
        <f>C1895</f>
        <v>381</v>
      </c>
    </row>
    <row r="1897" spans="2:3" ht="12.75">
      <c r="B1897">
        <v>1908</v>
      </c>
      <c r="C1897">
        <f>C1896</f>
        <v>381</v>
      </c>
    </row>
    <row r="1898" spans="2:3" ht="12.75">
      <c r="B1898">
        <v>1909</v>
      </c>
      <c r="C1898">
        <f>C1897</f>
        <v>381</v>
      </c>
    </row>
    <row r="1899" spans="2:3" ht="12.75">
      <c r="B1899">
        <v>1910</v>
      </c>
      <c r="C1899">
        <f>+C1898+1</f>
        <v>382</v>
      </c>
    </row>
    <row r="1900" spans="2:3" ht="12.75">
      <c r="B1900">
        <v>1911</v>
      </c>
      <c r="C1900">
        <f>C1899</f>
        <v>382</v>
      </c>
    </row>
    <row r="1901" spans="2:3" ht="12.75">
      <c r="B1901">
        <v>1912</v>
      </c>
      <c r="C1901">
        <f>C1900</f>
        <v>382</v>
      </c>
    </row>
    <row r="1902" spans="2:3" ht="12.75">
      <c r="B1902">
        <v>1913</v>
      </c>
      <c r="C1902">
        <f>C1901</f>
        <v>382</v>
      </c>
    </row>
    <row r="1903" spans="2:3" ht="12.75">
      <c r="B1903">
        <v>1914</v>
      </c>
      <c r="C1903">
        <f>C1902</f>
        <v>382</v>
      </c>
    </row>
    <row r="1904" spans="2:3" ht="12.75">
      <c r="B1904">
        <v>1915</v>
      </c>
      <c r="C1904">
        <f>C1903+C1903+1</f>
        <v>765</v>
      </c>
    </row>
    <row r="1905" spans="2:3" ht="12.75">
      <c r="B1905">
        <v>1916</v>
      </c>
      <c r="C1905">
        <f>C1904</f>
        <v>765</v>
      </c>
    </row>
    <row r="1906" spans="2:3" ht="12.75">
      <c r="B1906">
        <v>1917</v>
      </c>
      <c r="C1906">
        <f>C1905</f>
        <v>765</v>
      </c>
    </row>
    <row r="1907" spans="2:3" ht="12.75">
      <c r="B1907">
        <v>1918</v>
      </c>
      <c r="C1907">
        <f>C1906</f>
        <v>765</v>
      </c>
    </row>
    <row r="1908" spans="2:3" ht="12.75">
      <c r="B1908">
        <v>1919</v>
      </c>
      <c r="C1908">
        <f>C1907</f>
        <v>765</v>
      </c>
    </row>
    <row r="1909" spans="2:3" ht="12.75">
      <c r="B1909">
        <v>1920</v>
      </c>
      <c r="C1909">
        <f>+C1908+1</f>
        <v>766</v>
      </c>
    </row>
    <row r="1910" spans="2:3" ht="12.75">
      <c r="B1910">
        <v>1921</v>
      </c>
      <c r="C1910">
        <f>C1909</f>
        <v>766</v>
      </c>
    </row>
    <row r="1911" spans="2:3" ht="12.75">
      <c r="B1911">
        <v>1922</v>
      </c>
      <c r="C1911">
        <f>C1910</f>
        <v>766</v>
      </c>
    </row>
    <row r="1912" spans="2:3" ht="12.75">
      <c r="B1912">
        <v>1923</v>
      </c>
      <c r="C1912">
        <f>C1911</f>
        <v>766</v>
      </c>
    </row>
    <row r="1913" spans="2:3" ht="12.75">
      <c r="B1913">
        <v>1924</v>
      </c>
      <c r="C1913">
        <f>C1912</f>
        <v>766</v>
      </c>
    </row>
    <row r="1914" spans="2:3" ht="12.75">
      <c r="B1914">
        <v>1925</v>
      </c>
      <c r="C1914">
        <f>+C1913+1</f>
        <v>767</v>
      </c>
    </row>
    <row r="1915" spans="2:3" ht="12.75">
      <c r="B1915">
        <v>1926</v>
      </c>
      <c r="C1915">
        <f>C1914</f>
        <v>767</v>
      </c>
    </row>
    <row r="1916" spans="2:3" ht="12.75">
      <c r="B1916">
        <v>1927</v>
      </c>
      <c r="C1916">
        <f>C1915</f>
        <v>767</v>
      </c>
    </row>
    <row r="1917" spans="2:3" ht="12.75">
      <c r="B1917">
        <v>1928</v>
      </c>
      <c r="C1917">
        <f>C1916</f>
        <v>767</v>
      </c>
    </row>
    <row r="1918" spans="2:3" ht="12.75">
      <c r="B1918">
        <v>1929</v>
      </c>
      <c r="C1918">
        <f>C1917</f>
        <v>767</v>
      </c>
    </row>
    <row r="1919" spans="2:3" ht="12.75">
      <c r="B1919">
        <v>1930</v>
      </c>
      <c r="C1919">
        <f>+C1918+1</f>
        <v>768</v>
      </c>
    </row>
    <row r="1920" spans="2:3" ht="12.75">
      <c r="B1920">
        <v>1931</v>
      </c>
      <c r="C1920">
        <f>C1919</f>
        <v>768</v>
      </c>
    </row>
    <row r="1921" spans="2:3" ht="12.75">
      <c r="B1921">
        <v>1932</v>
      </c>
      <c r="C1921">
        <f>C1920</f>
        <v>768</v>
      </c>
    </row>
    <row r="1922" spans="2:3" ht="12.75">
      <c r="B1922">
        <v>1933</v>
      </c>
      <c r="C1922">
        <f>C1921</f>
        <v>768</v>
      </c>
    </row>
    <row r="1923" spans="2:3" ht="12.75">
      <c r="B1923">
        <v>1934</v>
      </c>
      <c r="C1923">
        <f>C1922</f>
        <v>768</v>
      </c>
    </row>
    <row r="1924" spans="2:3" ht="12.75">
      <c r="B1924">
        <v>1935</v>
      </c>
      <c r="C1924">
        <f>+C1923+1</f>
        <v>769</v>
      </c>
    </row>
    <row r="1925" spans="2:3" ht="12.75">
      <c r="B1925">
        <v>1936</v>
      </c>
      <c r="C1925">
        <f>C1924</f>
        <v>769</v>
      </c>
    </row>
    <row r="1926" spans="2:3" ht="12.75">
      <c r="B1926">
        <v>1937</v>
      </c>
      <c r="C1926">
        <f>C1925</f>
        <v>769</v>
      </c>
    </row>
    <row r="1927" spans="2:3" ht="12.75">
      <c r="B1927">
        <v>1938</v>
      </c>
      <c r="C1927">
        <f>C1926</f>
        <v>769</v>
      </c>
    </row>
    <row r="1928" spans="2:3" ht="12.75">
      <c r="B1928">
        <v>1939</v>
      </c>
      <c r="C1928">
        <f>C1927</f>
        <v>769</v>
      </c>
    </row>
    <row r="1929" spans="2:3" ht="12.75">
      <c r="B1929">
        <v>1940</v>
      </c>
      <c r="C1929">
        <f>+C1928+1</f>
        <v>770</v>
      </c>
    </row>
    <row r="1930" spans="2:3" ht="12.75">
      <c r="B1930">
        <v>1941</v>
      </c>
      <c r="C1930">
        <f>C1929</f>
        <v>770</v>
      </c>
    </row>
    <row r="1931" spans="2:3" ht="12.75">
      <c r="B1931">
        <v>1942</v>
      </c>
      <c r="C1931">
        <f>C1930</f>
        <v>770</v>
      </c>
    </row>
    <row r="1932" spans="2:3" ht="12.75">
      <c r="B1932">
        <v>1943</v>
      </c>
      <c r="C1932">
        <f>C1931</f>
        <v>770</v>
      </c>
    </row>
    <row r="1933" spans="2:3" ht="12.75">
      <c r="B1933">
        <v>1944</v>
      </c>
      <c r="C1933">
        <f>C1932</f>
        <v>770</v>
      </c>
    </row>
    <row r="1934" spans="2:3" ht="12.75">
      <c r="B1934">
        <v>1945</v>
      </c>
      <c r="C1934">
        <f>+C1933+1</f>
        <v>771</v>
      </c>
    </row>
    <row r="1935" spans="2:3" ht="12.75">
      <c r="B1935">
        <v>1946</v>
      </c>
      <c r="C1935">
        <f>C1934</f>
        <v>771</v>
      </c>
    </row>
    <row r="1936" spans="2:3" ht="12.75">
      <c r="B1936">
        <v>1947</v>
      </c>
      <c r="C1936">
        <f>C1935</f>
        <v>771</v>
      </c>
    </row>
    <row r="1937" spans="2:3" ht="12.75">
      <c r="B1937">
        <v>1948</v>
      </c>
      <c r="C1937">
        <f>C1936</f>
        <v>771</v>
      </c>
    </row>
    <row r="1938" spans="2:3" ht="12.75">
      <c r="B1938">
        <v>1949</v>
      </c>
      <c r="C1938">
        <f>C1937</f>
        <v>771</v>
      </c>
    </row>
    <row r="1939" spans="2:3" ht="12.75">
      <c r="B1939">
        <v>1950</v>
      </c>
      <c r="C1939">
        <f>+C1938+1</f>
        <v>772</v>
      </c>
    </row>
    <row r="1940" spans="2:3" ht="12.75">
      <c r="B1940">
        <v>1951</v>
      </c>
      <c r="C1940">
        <f>C1939</f>
        <v>772</v>
      </c>
    </row>
    <row r="1941" spans="2:3" ht="12.75">
      <c r="B1941">
        <v>1952</v>
      </c>
      <c r="C1941">
        <f>C1940</f>
        <v>772</v>
      </c>
    </row>
    <row r="1942" spans="2:3" ht="12.75">
      <c r="B1942">
        <v>1953</v>
      </c>
      <c r="C1942">
        <f>C1941</f>
        <v>772</v>
      </c>
    </row>
    <row r="1943" spans="2:3" ht="12.75">
      <c r="B1943">
        <v>1954</v>
      </c>
      <c r="C1943">
        <f>C1942</f>
        <v>772</v>
      </c>
    </row>
    <row r="1944" spans="2:3" ht="12.75">
      <c r="B1944">
        <v>1955</v>
      </c>
      <c r="C1944">
        <f>+C1943+1</f>
        <v>773</v>
      </c>
    </row>
    <row r="1945" spans="2:3" ht="12.75">
      <c r="B1945">
        <v>1956</v>
      </c>
      <c r="C1945">
        <f>C1944</f>
        <v>773</v>
      </c>
    </row>
    <row r="1946" spans="2:3" ht="12.75">
      <c r="B1946">
        <v>1957</v>
      </c>
      <c r="C1946">
        <f>C1945</f>
        <v>773</v>
      </c>
    </row>
    <row r="1947" spans="2:3" ht="12.75">
      <c r="B1947">
        <v>1958</v>
      </c>
      <c r="C1947">
        <f>C1946</f>
        <v>773</v>
      </c>
    </row>
    <row r="1948" spans="2:3" ht="12.75">
      <c r="B1948">
        <v>1959</v>
      </c>
      <c r="C1948">
        <f>C1947</f>
        <v>773</v>
      </c>
    </row>
    <row r="1949" spans="2:3" ht="12.75">
      <c r="B1949">
        <v>1960</v>
      </c>
      <c r="C1949">
        <f>+C1948+1</f>
        <v>774</v>
      </c>
    </row>
    <row r="1950" spans="2:3" ht="12.75">
      <c r="B1950">
        <v>1961</v>
      </c>
      <c r="C1950">
        <f>C1949</f>
        <v>774</v>
      </c>
    </row>
    <row r="1951" spans="2:3" ht="12.75">
      <c r="B1951">
        <v>1962</v>
      </c>
      <c r="C1951">
        <f>C1950</f>
        <v>774</v>
      </c>
    </row>
    <row r="1952" spans="2:3" ht="12.75">
      <c r="B1952">
        <v>1963</v>
      </c>
      <c r="C1952">
        <f>C1951</f>
        <v>774</v>
      </c>
    </row>
    <row r="1953" spans="2:3" ht="12.75">
      <c r="B1953">
        <v>1964</v>
      </c>
      <c r="C1953">
        <f>C1952</f>
        <v>774</v>
      </c>
    </row>
    <row r="1954" spans="2:3" ht="12.75">
      <c r="B1954">
        <v>1965</v>
      </c>
      <c r="C1954">
        <f>+C1953+1</f>
        <v>775</v>
      </c>
    </row>
    <row r="1955" spans="2:3" ht="12.75">
      <c r="B1955">
        <v>1966</v>
      </c>
      <c r="C1955">
        <f>C1954</f>
        <v>775</v>
      </c>
    </row>
    <row r="1956" spans="2:3" ht="12.75">
      <c r="B1956">
        <v>1967</v>
      </c>
      <c r="C1956">
        <f>C1955</f>
        <v>775</v>
      </c>
    </row>
    <row r="1957" spans="2:3" ht="12.75">
      <c r="B1957">
        <v>1968</v>
      </c>
      <c r="C1957">
        <f>C1956</f>
        <v>775</v>
      </c>
    </row>
    <row r="1958" spans="2:3" ht="12.75">
      <c r="B1958">
        <v>1969</v>
      </c>
      <c r="C1958">
        <f>C1957</f>
        <v>775</v>
      </c>
    </row>
    <row r="1959" spans="2:3" ht="12.75">
      <c r="B1959">
        <v>1970</v>
      </c>
      <c r="C1959">
        <f>+C1958+1</f>
        <v>776</v>
      </c>
    </row>
    <row r="1960" spans="2:3" ht="12.75">
      <c r="B1960">
        <v>1971</v>
      </c>
      <c r="C1960">
        <f>C1959</f>
        <v>776</v>
      </c>
    </row>
    <row r="1961" spans="2:3" ht="12.75">
      <c r="B1961">
        <v>1972</v>
      </c>
      <c r="C1961">
        <f>C1960</f>
        <v>776</v>
      </c>
    </row>
    <row r="1962" spans="2:3" ht="12.75">
      <c r="B1962">
        <v>1973</v>
      </c>
      <c r="C1962">
        <f>C1961</f>
        <v>776</v>
      </c>
    </row>
    <row r="1963" spans="2:3" ht="12.75">
      <c r="B1963">
        <v>1974</v>
      </c>
      <c r="C1963">
        <f>C1962</f>
        <v>776</v>
      </c>
    </row>
    <row r="1964" spans="2:3" ht="12.75">
      <c r="B1964">
        <v>1975</v>
      </c>
      <c r="C1964">
        <f>+C1963+1</f>
        <v>777</v>
      </c>
    </row>
    <row r="1965" spans="2:3" ht="12.75">
      <c r="B1965">
        <v>1976</v>
      </c>
      <c r="C1965">
        <f>C1964</f>
        <v>777</v>
      </c>
    </row>
    <row r="1966" spans="2:3" ht="12.75">
      <c r="B1966">
        <v>1977</v>
      </c>
      <c r="C1966">
        <f>C1965</f>
        <v>777</v>
      </c>
    </row>
    <row r="1967" spans="2:3" ht="12.75">
      <c r="B1967">
        <v>1978</v>
      </c>
      <c r="C1967">
        <f>C1966</f>
        <v>777</v>
      </c>
    </row>
    <row r="1968" spans="2:3" ht="12.75">
      <c r="B1968">
        <v>1979</v>
      </c>
      <c r="C1968">
        <f>C1967</f>
        <v>777</v>
      </c>
    </row>
    <row r="1969" spans="2:3" ht="12.75">
      <c r="B1969">
        <v>1980</v>
      </c>
      <c r="C1969">
        <f>+C1968+1</f>
        <v>778</v>
      </c>
    </row>
    <row r="1970" spans="2:3" ht="12.75">
      <c r="B1970">
        <v>1981</v>
      </c>
      <c r="C1970">
        <f>C1969</f>
        <v>778</v>
      </c>
    </row>
    <row r="1971" spans="2:3" ht="12.75">
      <c r="B1971">
        <v>1982</v>
      </c>
      <c r="C1971">
        <f>C1970</f>
        <v>778</v>
      </c>
    </row>
    <row r="1972" spans="2:3" ht="12.75">
      <c r="B1972">
        <v>1983</v>
      </c>
      <c r="C1972">
        <f>C1971</f>
        <v>778</v>
      </c>
    </row>
    <row r="1973" spans="2:3" ht="12.75">
      <c r="B1973">
        <v>1984</v>
      </c>
      <c r="C1973">
        <f>C1972</f>
        <v>778</v>
      </c>
    </row>
    <row r="1974" spans="2:3" ht="12.75">
      <c r="B1974">
        <v>1985</v>
      </c>
      <c r="C1974">
        <f>+C1973+1</f>
        <v>779</v>
      </c>
    </row>
    <row r="1975" spans="2:3" ht="12.75">
      <c r="B1975">
        <v>1986</v>
      </c>
      <c r="C1975">
        <f>C1974</f>
        <v>779</v>
      </c>
    </row>
    <row r="1976" spans="2:3" ht="12.75">
      <c r="B1976">
        <v>1987</v>
      </c>
      <c r="C1976">
        <f>C1975</f>
        <v>779</v>
      </c>
    </row>
    <row r="1977" spans="2:3" ht="12.75">
      <c r="B1977">
        <v>1988</v>
      </c>
      <c r="C1977">
        <f>C1976</f>
        <v>779</v>
      </c>
    </row>
    <row r="1978" spans="2:3" ht="12.75">
      <c r="B1978">
        <v>1989</v>
      </c>
      <c r="C1978">
        <f>C1977</f>
        <v>779</v>
      </c>
    </row>
    <row r="1979" spans="2:3" ht="12.75">
      <c r="B1979">
        <v>1990</v>
      </c>
      <c r="C1979">
        <f>+C1978+1</f>
        <v>780</v>
      </c>
    </row>
    <row r="1980" spans="2:3" ht="12.75">
      <c r="B1980">
        <v>1991</v>
      </c>
      <c r="C1980">
        <f>C1979</f>
        <v>780</v>
      </c>
    </row>
    <row r="1981" spans="2:3" ht="12.75">
      <c r="B1981">
        <v>1992</v>
      </c>
      <c r="C1981">
        <f>C1980</f>
        <v>780</v>
      </c>
    </row>
    <row r="1982" spans="2:3" ht="12.75">
      <c r="B1982">
        <v>1993</v>
      </c>
      <c r="C1982">
        <f>C1981</f>
        <v>780</v>
      </c>
    </row>
    <row r="1983" spans="2:3" ht="12.75">
      <c r="B1983">
        <v>1994</v>
      </c>
      <c r="C1983">
        <f>C1982</f>
        <v>780</v>
      </c>
    </row>
    <row r="1984" spans="2:3" ht="12.75">
      <c r="B1984">
        <v>1995</v>
      </c>
      <c r="C1984">
        <f>+C1983+1</f>
        <v>781</v>
      </c>
    </row>
    <row r="1985" spans="2:3" ht="12.75">
      <c r="B1985">
        <v>1996</v>
      </c>
      <c r="C1985">
        <f>C1984</f>
        <v>781</v>
      </c>
    </row>
    <row r="1986" spans="2:3" ht="12.75">
      <c r="B1986">
        <v>1997</v>
      </c>
      <c r="C1986">
        <f>C1985</f>
        <v>781</v>
      </c>
    </row>
    <row r="1987" spans="2:3" ht="12.75">
      <c r="B1987">
        <v>1998</v>
      </c>
      <c r="C1987">
        <f>C1986</f>
        <v>781</v>
      </c>
    </row>
    <row r="1988" spans="2:3" ht="12.75">
      <c r="B1988">
        <v>1999</v>
      </c>
      <c r="C1988">
        <f>C1987</f>
        <v>781</v>
      </c>
    </row>
    <row r="1989" spans="2:3" ht="12.75">
      <c r="B1989">
        <v>2000</v>
      </c>
      <c r="C1989">
        <f>+C1988+1</f>
        <v>782</v>
      </c>
    </row>
    <row r="1990" spans="2:3" ht="12.75">
      <c r="B1990">
        <v>2001</v>
      </c>
      <c r="C1990">
        <f>C1989</f>
        <v>782</v>
      </c>
    </row>
    <row r="1991" spans="2:3" ht="12.75">
      <c r="B1991">
        <v>2002</v>
      </c>
      <c r="C1991">
        <f>C1990</f>
        <v>782</v>
      </c>
    </row>
    <row r="1992" spans="2:3" ht="12.75">
      <c r="B1992">
        <v>2003</v>
      </c>
      <c r="C1992">
        <f>C1991</f>
        <v>782</v>
      </c>
    </row>
    <row r="1993" spans="2:3" ht="12.75">
      <c r="B1993">
        <v>2004</v>
      </c>
      <c r="C1993">
        <f>C1992</f>
        <v>782</v>
      </c>
    </row>
    <row r="1994" spans="2:3" ht="12.75">
      <c r="B1994">
        <v>2005</v>
      </c>
      <c r="C1994">
        <f>+C1993+1</f>
        <v>783</v>
      </c>
    </row>
    <row r="1995" spans="2:3" ht="12.75">
      <c r="B1995">
        <v>2006</v>
      </c>
      <c r="C1995">
        <f>C1994</f>
        <v>783</v>
      </c>
    </row>
    <row r="1996" spans="2:3" ht="12.75">
      <c r="B1996">
        <v>2007</v>
      </c>
      <c r="C1996">
        <f>C1995</f>
        <v>783</v>
      </c>
    </row>
    <row r="1997" spans="2:3" ht="12.75">
      <c r="B1997">
        <v>2008</v>
      </c>
      <c r="C1997">
        <f>C1996</f>
        <v>783</v>
      </c>
    </row>
    <row r="1998" spans="2:3" ht="12.75">
      <c r="B1998">
        <v>2009</v>
      </c>
      <c r="C1998">
        <f>C1997</f>
        <v>783</v>
      </c>
    </row>
    <row r="1999" spans="2:3" ht="12.75">
      <c r="B1999">
        <v>2010</v>
      </c>
      <c r="C1999">
        <f>+C1998+1</f>
        <v>784</v>
      </c>
    </row>
    <row r="2000" spans="2:3" ht="12.75">
      <c r="B2000">
        <v>2011</v>
      </c>
      <c r="C2000">
        <f>C1999</f>
        <v>784</v>
      </c>
    </row>
    <row r="2001" spans="2:3" ht="12.75">
      <c r="B2001">
        <v>2012</v>
      </c>
      <c r="C2001">
        <f>C2000</f>
        <v>784</v>
      </c>
    </row>
    <row r="2002" spans="2:3" ht="12.75">
      <c r="B2002">
        <v>2013</v>
      </c>
      <c r="C2002">
        <f>C2001</f>
        <v>784</v>
      </c>
    </row>
  </sheetData>
  <sheetProtection password="C71C" sheet="1" objects="1" scenario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usuario</cp:lastModifiedBy>
  <cp:lastPrinted>2024-03-22T17:52:56Z</cp:lastPrinted>
  <dcterms:created xsi:type="dcterms:W3CDTF">2024-03-22T17:11:18Z</dcterms:created>
  <dcterms:modified xsi:type="dcterms:W3CDTF">2024-03-22T17:53:04Z</dcterms:modified>
  <cp:category/>
  <cp:version/>
  <cp:contentType/>
  <cp:contentStatus/>
</cp:coreProperties>
</file>